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51D9878-58F2-49E2-B3FC-1BE971F8529A}" xr6:coauthVersionLast="47" xr6:coauthVersionMax="47" xr10:uidLastSave="{00000000-0000-0000-0000-000000000000}"/>
  <bookViews>
    <workbookView xWindow="-120" yWindow="-120" windowWidth="25440" windowHeight="15390" tabRatio="927" activeTab="4" xr2:uid="{00000000-000D-0000-FFFF-FFFF00000000}"/>
  </bookViews>
  <sheets>
    <sheet name="דיווח דיגומים 2" sheetId="28" r:id="rId1"/>
    <sheet name="דיווח חריגים 2" sheetId="29" r:id="rId2"/>
    <sheet name="סיכום חריגות 2" sheetId="30" r:id="rId3"/>
    <sheet name="דיווח כספי 2" sheetId="31" r:id="rId4"/>
    <sheet name="תכנון מול ביצוע" sheetId="3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1" l="1"/>
  <c r="H8" i="31"/>
  <c r="E8" i="31"/>
  <c r="D8" i="31"/>
  <c r="E7" i="31"/>
  <c r="D7" i="31"/>
  <c r="E6" i="31"/>
  <c r="D6" i="31"/>
  <c r="E5" i="31"/>
  <c r="D5" i="31"/>
  <c r="E4" i="31"/>
  <c r="J4" i="31"/>
  <c r="D4" i="31"/>
  <c r="L7" i="29"/>
  <c r="K7" i="29"/>
  <c r="J7" i="29"/>
  <c r="I7" i="29"/>
  <c r="C7" i="29"/>
  <c r="A7" i="29" s="1"/>
  <c r="L6" i="29"/>
  <c r="C6" i="29"/>
  <c r="A6" i="29"/>
  <c r="L5" i="29"/>
  <c r="C5" i="29"/>
  <c r="A5" i="29" s="1"/>
  <c r="J8" i="31"/>
  <c r="J5" i="31"/>
  <c r="J6" i="31"/>
  <c r="J7" i="31"/>
</calcChain>
</file>

<file path=xl/sharedStrings.xml><?xml version="1.0" encoding="utf-8"?>
<sst xmlns="http://schemas.openxmlformats.org/spreadsheetml/2006/main" count="294" uniqueCount="92">
  <si>
    <t>שם מפעל</t>
  </si>
  <si>
    <t>מס'</t>
  </si>
  <si>
    <t>כתובת המפעל</t>
  </si>
  <si>
    <t>מס' סידורי</t>
  </si>
  <si>
    <t>הערות</t>
  </si>
  <si>
    <t>ריכוז מירבי המותר הזרמה על פי הסכם (מג"ל \ ערך)</t>
  </si>
  <si>
    <t>האם יש הסכם להזרמת שפכים חריגים
כן/לא</t>
  </si>
  <si>
    <t>ממוצע ריכוזים בפועל (מג"ל \ ערך)</t>
  </si>
  <si>
    <t>מס"ד</t>
  </si>
  <si>
    <t>שפכים אסורים</t>
  </si>
  <si>
    <t>שפכים חריגים בהסדר</t>
  </si>
  <si>
    <t>שפכים חריגים שלא בהסדר</t>
  </si>
  <si>
    <t>מספר דיגומים שנמצאו שפכים חריגים</t>
  </si>
  <si>
    <t>מספר הדיגומים שלא נמצאו חריגות (אסורים או חריגים)</t>
  </si>
  <si>
    <t>מגזר תעשייתי לפי התוספת השלישית</t>
  </si>
  <si>
    <t>תאריך הדיגום</t>
  </si>
  <si>
    <t>ערך נמדד</t>
  </si>
  <si>
    <t>צריכת מים לדיגום</t>
  </si>
  <si>
    <t>הפרמטר החורג</t>
  </si>
  <si>
    <t>סה"כ חיוב שנתי בגין שפכי מפעלים ב- ₪</t>
  </si>
  <si>
    <t>אופן הדיגום (חטף/מורכב)</t>
  </si>
  <si>
    <t>מגזר תעשייתי</t>
  </si>
  <si>
    <t>כמות מים/שפכים שנתית</t>
  </si>
  <si>
    <t>מספר בדיקות שנתי מתוכנן עפ"י תכנית הדיגום</t>
  </si>
  <si>
    <t>מספר בדיקות בפועל</t>
  </si>
  <si>
    <t>מוסכים</t>
  </si>
  <si>
    <t>מזהה מפעל</t>
  </si>
  <si>
    <t>שם המפעל</t>
  </si>
  <si>
    <t>אולמות אירועים, מסעדות, קניונים</t>
  </si>
  <si>
    <t>מספר דיגומים מתוכנן</t>
  </si>
  <si>
    <t>מספר דיגומים שבוצעו</t>
  </si>
  <si>
    <t>ביקורים בפועל</t>
  </si>
  <si>
    <t>אחוז ביצוע</t>
  </si>
  <si>
    <t>מספר חריגים</t>
  </si>
  <si>
    <t>מספר אסורים</t>
  </si>
  <si>
    <t>דגימות סגורות</t>
  </si>
  <si>
    <t>דגימות שנשלחו</t>
  </si>
  <si>
    <t>דרך השלום 53, גבעתיים</t>
  </si>
  <si>
    <t>קפה קפה טאטי מסעדת סורה</t>
  </si>
  <si>
    <t>דרך יצחק רבין 53, גבעתיים</t>
  </si>
  <si>
    <t>קניון גבעתיים</t>
  </si>
  <si>
    <t>רח' תפוצות ישראל 7, גבעתיים</t>
  </si>
  <si>
    <t>מוסך "אחים לוי"</t>
  </si>
  <si>
    <t>אלוף שדה 15-17, נס ציונה</t>
  </si>
  <si>
    <t>תחנת "פז" גבעתיים</t>
  </si>
  <si>
    <t>תחנות תדלוק</t>
  </si>
  <si>
    <t>חטף</t>
  </si>
  <si>
    <t>לא</t>
  </si>
  <si>
    <t xml:space="preserve"> </t>
  </si>
  <si>
    <t>מספר דיגומים שנמצאו שפכים אסורים</t>
  </si>
  <si>
    <t>מ01/01/2017 00:00:00עד31/12/2017 23:59:59</t>
  </si>
  <si>
    <t>pH לבדיקת גבול</t>
  </si>
  <si>
    <t>VSS/TSS</t>
  </si>
  <si>
    <t>בור-B-Boron</t>
  </si>
  <si>
    <t>הגבה בשטח pH</t>
  </si>
  <si>
    <t>105°C מרחפים ב  TSS</t>
  </si>
  <si>
    <t>VSS-TSS-COD-BOD_Forbidden</t>
  </si>
  <si>
    <t>זרחן-Phosphorus</t>
  </si>
  <si>
    <t>צ.ח.כ כללי-COD total</t>
  </si>
  <si>
    <t>שמנים כלליים-Total Oils</t>
  </si>
  <si>
    <t>COD/BOD</t>
  </si>
  <si>
    <t>כלורידים-Chlorides</t>
  </si>
  <si>
    <t>נתרן-Na-Sodium</t>
  </si>
  <si>
    <t xml:space="preserve"> תאריך הפקה    25/02/2018 11:40:58</t>
  </si>
  <si>
    <t>גבעתים תכנון מול ביצוע</t>
  </si>
  <si>
    <t>ביקור ללא דגימה</t>
  </si>
  <si>
    <t>סה"כ</t>
  </si>
  <si>
    <t>מפעלים 4</t>
  </si>
  <si>
    <t>מוסך אחים לוי</t>
  </si>
  <si>
    <t>תחנת דלק פז גבעתיים</t>
  </si>
  <si>
    <t>דוח איכות הסביבה לשנת 2017</t>
  </si>
  <si>
    <t>מוסך האחים לוי</t>
  </si>
  <si>
    <t>תחנת דלק פז</t>
  </si>
  <si>
    <t>תא ריק</t>
  </si>
  <si>
    <t>סוף מסמך</t>
  </si>
  <si>
    <r>
      <rPr>
        <b/>
        <sz val="1"/>
        <color theme="4" tint="0.79998168889431442"/>
        <rFont val="Arial"/>
        <family val="2"/>
      </rPr>
      <t>ריכוז מירבי המותר הזרמה על פי הסכם (מג"ל \ ערך)</t>
    </r>
    <r>
      <rPr>
        <b/>
        <sz val="10"/>
        <rFont val="Arial"/>
        <family val="2"/>
      </rPr>
      <t xml:space="preserve">
COD</t>
    </r>
  </si>
  <si>
    <r>
      <rPr>
        <b/>
        <sz val="1"/>
        <color theme="4" tint="0.79998168889431442"/>
        <rFont val="Arial"/>
        <family val="2"/>
      </rPr>
      <t>ריכוז מירבי המותר הזרמה על פי הסכם (מג"ל \ ערך)</t>
    </r>
    <r>
      <rPr>
        <b/>
        <sz val="10"/>
        <rFont val="Arial"/>
        <family val="2"/>
      </rPr>
      <t xml:space="preserve">
TSS</t>
    </r>
  </si>
  <si>
    <r>
      <rPr>
        <b/>
        <sz val="1"/>
        <color theme="4" tint="0.79998168889431442"/>
        <rFont val="Arial"/>
        <family val="2"/>
      </rPr>
      <t>ריכוז מירבי המותר הזרמה על פי הסכם (מג"ל \ ערך)</t>
    </r>
    <r>
      <rPr>
        <b/>
        <sz val="10"/>
        <rFont val="Arial"/>
        <family val="2"/>
      </rPr>
      <t xml:space="preserve">
חנקן קילדל</t>
    </r>
  </si>
  <si>
    <r>
      <rPr>
        <b/>
        <sz val="1"/>
        <color theme="4" tint="0.79998168889431442"/>
        <rFont val="Arial"/>
        <family val="2"/>
      </rPr>
      <t>ריכוז מירבי המותר הזרמה על פי הסכם (מג"ל \ ערך)</t>
    </r>
    <r>
      <rPr>
        <b/>
        <sz val="10"/>
        <rFont val="Arial"/>
        <family val="2"/>
      </rPr>
      <t xml:space="preserve">
זרחן</t>
    </r>
  </si>
  <si>
    <r>
      <rPr>
        <b/>
        <sz val="1"/>
        <color theme="3" tint="-0.499984740745262"/>
        <rFont val="Arial"/>
        <family val="2"/>
      </rPr>
      <t>ממוצע ריכוזים בפועל (מג"ל \ ערך)</t>
    </r>
    <r>
      <rPr>
        <b/>
        <sz val="10"/>
        <color theme="0"/>
        <rFont val="Arial"/>
        <family val="2"/>
      </rPr>
      <t xml:space="preserve">
COD</t>
    </r>
  </si>
  <si>
    <r>
      <rPr>
        <b/>
        <sz val="1"/>
        <color theme="3" tint="-0.499984740745262"/>
        <rFont val="Arial"/>
        <family val="2"/>
      </rPr>
      <t>ממוצע ריכוזים בפועל (מג"ל \ ערך)</t>
    </r>
    <r>
      <rPr>
        <b/>
        <sz val="10"/>
        <color theme="0"/>
        <rFont val="Arial"/>
        <family val="2"/>
      </rPr>
      <t xml:space="preserve">
TSS</t>
    </r>
  </si>
  <si>
    <r>
      <rPr>
        <b/>
        <sz val="1"/>
        <color theme="3" tint="-0.499984740745262"/>
        <rFont val="Arial"/>
        <family val="2"/>
      </rPr>
      <t>ממוצע ריכוזים בפועל (מג"ל \ ערך)</t>
    </r>
    <r>
      <rPr>
        <b/>
        <sz val="10"/>
        <color theme="0"/>
        <rFont val="Arial"/>
        <family val="2"/>
      </rPr>
      <t xml:space="preserve">
חנקן קילדל</t>
    </r>
  </si>
  <si>
    <r>
      <rPr>
        <b/>
        <sz val="1"/>
        <color theme="3" tint="-0.499984740745262"/>
        <rFont val="Arial"/>
        <family val="2"/>
      </rPr>
      <t>ממוצע ריכוזים בפועל (מג"ל \ ערך)</t>
    </r>
    <r>
      <rPr>
        <b/>
        <sz val="10"/>
        <color theme="0"/>
        <rFont val="Arial"/>
        <family val="2"/>
      </rPr>
      <t xml:space="preserve">
זרחן</t>
    </r>
  </si>
  <si>
    <t>דיווח חריגים</t>
  </si>
  <si>
    <t>סיכום חריגות</t>
  </si>
  <si>
    <r>
      <rPr>
        <b/>
        <sz val="1"/>
        <color theme="4" tint="-0.499984740745262"/>
        <rFont val="Arial"/>
        <family val="2"/>
        <scheme val="minor"/>
      </rPr>
      <t>שפכים אסורים</t>
    </r>
    <r>
      <rPr>
        <b/>
        <sz val="10"/>
        <color theme="0"/>
        <rFont val="Arial"/>
        <family val="2"/>
        <scheme val="minor"/>
      </rPr>
      <t xml:space="preserve">
כמות מים שחוייבה</t>
    </r>
  </si>
  <si>
    <r>
      <rPr>
        <b/>
        <sz val="1"/>
        <color theme="4" tint="-0.499984740745262"/>
        <rFont val="Arial"/>
        <family val="2"/>
        <scheme val="minor"/>
      </rPr>
      <t>שפכים אסורים</t>
    </r>
    <r>
      <rPr>
        <b/>
        <sz val="10"/>
        <color theme="0"/>
        <rFont val="Arial"/>
        <family val="2"/>
        <scheme val="minor"/>
      </rPr>
      <t xml:space="preserve">
היקף החיוב השנתי ₪ </t>
    </r>
  </si>
  <si>
    <r>
      <rPr>
        <b/>
        <sz val="1"/>
        <color theme="4" tint="0.79998168889431442"/>
        <rFont val="Arial"/>
        <family val="2"/>
        <scheme val="minor"/>
      </rPr>
      <t>שפכים חריגים בהסדר</t>
    </r>
    <r>
      <rPr>
        <b/>
        <sz val="10"/>
        <color theme="1"/>
        <rFont val="Arial"/>
        <family val="2"/>
        <scheme val="minor"/>
      </rPr>
      <t xml:space="preserve">
כמות מים שחוייבה</t>
    </r>
  </si>
  <si>
    <r>
      <rPr>
        <b/>
        <sz val="1"/>
        <color theme="4" tint="0.79998168889431442"/>
        <rFont val="Arial"/>
        <family val="2"/>
        <scheme val="minor"/>
      </rPr>
      <t>שפכים חריגים בהסדר</t>
    </r>
    <r>
      <rPr>
        <b/>
        <sz val="10"/>
        <color theme="1"/>
        <rFont val="Arial"/>
        <family val="2"/>
        <scheme val="minor"/>
      </rPr>
      <t xml:space="preserve">
היקף החיוב השנתי ₪ </t>
    </r>
  </si>
  <si>
    <r>
      <rPr>
        <b/>
        <sz val="1"/>
        <color theme="4" tint="-0.499984740745262"/>
        <rFont val="Arial"/>
        <family val="2"/>
        <scheme val="minor"/>
      </rPr>
      <t>שפכים חריגים שלא בהסדר</t>
    </r>
    <r>
      <rPr>
        <b/>
        <sz val="10"/>
        <color theme="0"/>
        <rFont val="Arial"/>
        <family val="2"/>
        <scheme val="minor"/>
      </rPr>
      <t xml:space="preserve">
כמות מים שחוייבה</t>
    </r>
  </si>
  <si>
    <r>
      <rPr>
        <b/>
        <sz val="1"/>
        <color theme="4" tint="-0.499984740745262"/>
        <rFont val="Arial"/>
        <family val="2"/>
        <scheme val="minor"/>
      </rPr>
      <t>שפכים חריגים שלא בהסדר</t>
    </r>
    <r>
      <rPr>
        <b/>
        <sz val="10"/>
        <color theme="0"/>
        <rFont val="Arial"/>
        <family val="2"/>
        <scheme val="minor"/>
      </rPr>
      <t xml:space="preserve">
היקף החיוב השנתי ₪ </t>
    </r>
  </si>
  <si>
    <t>שורה ריקה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</si>
</sst>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&quot;₪&quot;\ #,##0.00"/>
  </numFmts>
  <fonts count="23" x14ac:knownFonts="1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David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  <scheme val="minor"/>
    </font>
    <font>
      <sz val="36"/>
      <color theme="4" tint="-0.499984740745262"/>
      <name val="Arial"/>
      <family val="2"/>
      <scheme val="minor"/>
    </font>
    <font>
      <sz val="10"/>
      <color theme="0"/>
      <name val="Arial"/>
      <family val="2"/>
    </font>
    <font>
      <b/>
      <sz val="15"/>
      <color theme="3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0"/>
      <color theme="4" tint="0.39997558519241921"/>
      <name val="Arial"/>
      <family val="2"/>
    </font>
    <font>
      <b/>
      <sz val="1"/>
      <color theme="4" tint="0.79998168889431442"/>
      <name val="Arial"/>
      <family val="2"/>
    </font>
    <font>
      <b/>
      <sz val="1"/>
      <color theme="3" tint="-0.499984740745262"/>
      <name val="Arial"/>
      <family val="2"/>
    </font>
    <font>
      <b/>
      <sz val="15"/>
      <color theme="4" tint="0.39997558519241921"/>
      <name val="Arial"/>
      <family val="2"/>
      <charset val="177"/>
      <scheme val="minor"/>
    </font>
    <font>
      <b/>
      <sz val="10"/>
      <color theme="4" tint="-0.499984740745262"/>
      <name val="Arial"/>
      <family val="2"/>
      <scheme val="minor"/>
    </font>
    <font>
      <b/>
      <sz val="1"/>
      <color theme="4" tint="-0.499984740745262"/>
      <name val="Arial"/>
      <family val="2"/>
      <scheme val="minor"/>
    </font>
    <font>
      <b/>
      <sz val="1"/>
      <color theme="4" tint="0.79998168889431442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8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10" applyNumberFormat="0" applyFill="0" applyAlignment="0" applyProtection="0"/>
  </cellStyleXfs>
  <cellXfs count="11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right" vertical="center"/>
    </xf>
    <xf numFmtId="9" fontId="0" fillId="0" borderId="0" xfId="0" applyNumberFormat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" fillId="0" borderId="1" xfId="0" applyNumberFormat="1" applyFont="1" applyBorder="1"/>
    <xf numFmtId="2" fontId="0" fillId="0" borderId="1" xfId="1" applyNumberFormat="1" applyFont="1" applyBorder="1"/>
    <xf numFmtId="49" fontId="1" fillId="0" borderId="0" xfId="0" applyNumberFormat="1" applyFont="1" applyBorder="1"/>
    <xf numFmtId="49" fontId="1" fillId="0" borderId="0" xfId="0" applyNumberFormat="1" applyFo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2" fontId="0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Border="1" applyAlignment="1">
      <alignment horizontal="right" vertical="center"/>
    </xf>
    <xf numFmtId="166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1" xfId="1" applyNumberFormat="1" applyFon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0" fontId="0" fillId="4" borderId="0" xfId="0" applyFill="1" applyBorder="1" applyAlignment="1">
      <alignment horizontal="right" vertical="center" wrapText="1"/>
    </xf>
    <xf numFmtId="0" fontId="0" fillId="4" borderId="0" xfId="0" applyFill="1"/>
    <xf numFmtId="0" fontId="1" fillId="4" borderId="0" xfId="0" applyFont="1" applyFill="1" applyAlignment="1">
      <alignment horizontal="center" vertical="top" wrapText="1"/>
    </xf>
    <xf numFmtId="166" fontId="9" fillId="3" borderId="3" xfId="0" applyNumberFormat="1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1" fontId="2" fillId="0" borderId="5" xfId="0" applyNumberFormat="1" applyFont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2" fillId="0" borderId="8" xfId="0" applyNumberFormat="1" applyFont="1" applyBorder="1"/>
    <xf numFmtId="0" fontId="2" fillId="0" borderId="2" xfId="0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/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11" fillId="0" borderId="4" xfId="0" applyFont="1" applyBorder="1"/>
    <xf numFmtId="0" fontId="11" fillId="0" borderId="9" xfId="0" applyFont="1" applyBorder="1"/>
    <xf numFmtId="0" fontId="1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0" borderId="5" xfId="0" applyFont="1" applyBorder="1"/>
    <xf numFmtId="2" fontId="0" fillId="0" borderId="4" xfId="1" applyNumberFormat="1" applyFont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/>
    <xf numFmtId="165" fontId="11" fillId="0" borderId="1" xfId="1" applyNumberFormat="1" applyFont="1" applyBorder="1"/>
    <xf numFmtId="0" fontId="11" fillId="0" borderId="8" xfId="0" applyFont="1" applyBorder="1"/>
    <xf numFmtId="0" fontId="11" fillId="0" borderId="2" xfId="0" applyFont="1" applyBorder="1"/>
    <xf numFmtId="0" fontId="0" fillId="0" borderId="0" xfId="0" applyAlignment="1">
      <alignment horizontal="center"/>
    </xf>
    <xf numFmtId="0" fontId="17" fillId="4" borderId="0" xfId="2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top"/>
    </xf>
    <xf numFmtId="0" fontId="10" fillId="4" borderId="0" xfId="2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2" fontId="8" fillId="3" borderId="3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1" fillId="0" borderId="2" xfId="0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4" fillId="4" borderId="0" xfId="2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21" fillId="0" borderId="1" xfId="1" applyNumberFormat="1" applyFont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  <xf numFmtId="166" fontId="18" fillId="3" borderId="4" xfId="0" applyNumberFormat="1" applyFont="1" applyFill="1" applyBorder="1" applyAlignment="1">
      <alignment horizontal="center" vertical="center" wrapText="1"/>
    </xf>
    <xf numFmtId="166" fontId="18" fillId="3" borderId="5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5" fontId="13" fillId="0" borderId="4" xfId="1" applyNumberFormat="1" applyFont="1" applyFill="1" applyBorder="1" applyAlignment="1">
      <alignment wrapText="1"/>
    </xf>
    <xf numFmtId="165" fontId="11" fillId="0" borderId="4" xfId="1" applyNumberFormat="1" applyFont="1" applyBorder="1"/>
    <xf numFmtId="0" fontId="9" fillId="3" borderId="6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2" fontId="9" fillId="3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166" fontId="9" fillId="3" borderId="3" xfId="0" applyNumberFormat="1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2" fontId="21" fillId="0" borderId="2" xfId="1" applyNumberFormat="1" applyFont="1" applyBorder="1" applyAlignment="1">
      <alignment horizontal="right" vertical="center"/>
    </xf>
    <xf numFmtId="2" fontId="0" fillId="0" borderId="2" xfId="1" applyNumberFormat="1" applyFont="1" applyFill="1" applyBorder="1" applyAlignment="1">
      <alignment horizontal="center" vertical="center"/>
    </xf>
    <xf numFmtId="166" fontId="0" fillId="0" borderId="2" xfId="1" applyNumberFormat="1" applyFont="1" applyFill="1" applyBorder="1" applyAlignment="1">
      <alignment horizontal="center" vertical="center"/>
    </xf>
    <xf numFmtId="165" fontId="11" fillId="0" borderId="2" xfId="1" applyNumberFormat="1" applyFont="1" applyBorder="1"/>
    <xf numFmtId="165" fontId="11" fillId="0" borderId="9" xfId="1" applyNumberFormat="1" applyFont="1" applyBorder="1"/>
    <xf numFmtId="0" fontId="2" fillId="0" borderId="0" xfId="0" applyFont="1" applyAlignment="1">
      <alignment horizontal="right"/>
    </xf>
    <xf numFmtId="0" fontId="22" fillId="6" borderId="0" xfId="2" applyFont="1" applyFill="1" applyBorder="1" applyAlignment="1">
      <alignment horizontal="center"/>
    </xf>
    <xf numFmtId="0" fontId="2" fillId="0" borderId="3" xfId="0" applyFont="1" applyBorder="1"/>
    <xf numFmtId="9" fontId="2" fillId="0" borderId="2" xfId="0" applyNumberFormat="1" applyFont="1" applyBorder="1"/>
  </cellXfs>
  <cellStyles count="3">
    <cellStyle name="Comma" xfId="1" builtinId="3"/>
    <cellStyle name="Normal" xfId="0" builtinId="0"/>
    <cellStyle name="כותרת 1" xfId="2" builtinId="16"/>
  </cellStyles>
  <dxfs count="6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166" formatCode="&quot;₪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166" formatCode="&quot;₪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166" formatCode="&quot;₪&quot;\ 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numFmt numFmtId="2" formatCode="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165" formatCode="_ * #,##0_ ;_ * \-#,##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77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0</xdr:rowOff>
    </xdr:from>
    <xdr:to>
      <xdr:col>3</xdr:col>
      <xdr:colOff>171450</xdr:colOff>
      <xdr:row>1</xdr:row>
      <xdr:rowOff>9525</xdr:rowOff>
    </xdr:to>
    <xdr:pic>
      <xdr:nvPicPr>
        <xdr:cNvPr id="12293" name="תמונה 12" descr="לוגו מי גבעתיים שירות וטיפה יותר">
          <a:extLst>
            <a:ext uri="{FF2B5EF4-FFF2-40B4-BE49-F238E27FC236}">
              <a16:creationId xmlns:a16="http://schemas.microsoft.com/office/drawing/2014/main" id="{64A8177A-9EF0-4F0D-8AAB-C376342D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24500" y="0"/>
          <a:ext cx="2219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0</xdr:row>
      <xdr:rowOff>28575</xdr:rowOff>
    </xdr:from>
    <xdr:to>
      <xdr:col>11</xdr:col>
      <xdr:colOff>552450</xdr:colOff>
      <xdr:row>0</xdr:row>
      <xdr:rowOff>1285875</xdr:rowOff>
    </xdr:to>
    <xdr:pic>
      <xdr:nvPicPr>
        <xdr:cNvPr id="12294" name="Picture 1" descr="לוגו אקודן מרכז המומחים לתשתיות סביבה">
          <a:extLst>
            <a:ext uri="{FF2B5EF4-FFF2-40B4-BE49-F238E27FC236}">
              <a16:creationId xmlns:a16="http://schemas.microsoft.com/office/drawing/2014/main" id="{58216048-20D5-4E52-8271-ACD1290FE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90525" y="28575"/>
          <a:ext cx="32194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895350</xdr:colOff>
      <xdr:row>0</xdr:row>
      <xdr:rowOff>19050</xdr:rowOff>
    </xdr:from>
    <xdr:to>
      <xdr:col>9</xdr:col>
      <xdr:colOff>70867</xdr:colOff>
      <xdr:row>0</xdr:row>
      <xdr:rowOff>453391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B9910154-6625-4FF4-B34C-2A7010830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4833" y="19050"/>
          <a:ext cx="432817" cy="434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2</xdr:col>
      <xdr:colOff>828675</xdr:colOff>
      <xdr:row>2</xdr:row>
      <xdr:rowOff>104774</xdr:rowOff>
    </xdr:to>
    <xdr:pic>
      <xdr:nvPicPr>
        <xdr:cNvPr id="13322" name="Picture 3" descr="לוגו אקודן מרכז המומחים לתשתיות סביבה">
          <a:extLst>
            <a:ext uri="{FF2B5EF4-FFF2-40B4-BE49-F238E27FC236}">
              <a16:creationId xmlns:a16="http://schemas.microsoft.com/office/drawing/2014/main" id="{8F50B223-1EC4-4109-8481-F4A56D8A7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09725" y="38100"/>
          <a:ext cx="2886075" cy="1276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1104900</xdr:colOff>
      <xdr:row>0</xdr:row>
      <xdr:rowOff>1371600</xdr:rowOff>
    </xdr:to>
    <xdr:pic>
      <xdr:nvPicPr>
        <xdr:cNvPr id="14345" name="Picture 3" descr="לוגו אקודן מרכז המומחים לתשתיות סביבה">
          <a:extLst>
            <a:ext uri="{FF2B5EF4-FFF2-40B4-BE49-F238E27FC236}">
              <a16:creationId xmlns:a16="http://schemas.microsoft.com/office/drawing/2014/main" id="{0E89D129-5A9F-47F2-96B6-417FE23AB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76625" y="0"/>
          <a:ext cx="32194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0</xdr:row>
      <xdr:rowOff>0</xdr:rowOff>
    </xdr:from>
    <xdr:to>
      <xdr:col>10</xdr:col>
      <xdr:colOff>571500</xdr:colOff>
      <xdr:row>0</xdr:row>
      <xdr:rowOff>1257300</xdr:rowOff>
    </xdr:to>
    <xdr:pic>
      <xdr:nvPicPr>
        <xdr:cNvPr id="15370" name="Picture 1" descr="לוגו אקודן מרכז המומחים לתשתיות סביבה">
          <a:extLst>
            <a:ext uri="{FF2B5EF4-FFF2-40B4-BE49-F238E27FC236}">
              <a16:creationId xmlns:a16="http://schemas.microsoft.com/office/drawing/2014/main" id="{66FAFBAD-5F18-4492-96DF-BF6A4F130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018900" y="0"/>
          <a:ext cx="32194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447675</xdr:colOff>
      <xdr:row>0</xdr:row>
      <xdr:rowOff>1343025</xdr:rowOff>
    </xdr:to>
    <xdr:pic>
      <xdr:nvPicPr>
        <xdr:cNvPr id="15371" name="תמונה 12" descr="לוגו מי גבעתיים שירות וטיפה יותר">
          <a:extLst>
            <a:ext uri="{FF2B5EF4-FFF2-40B4-BE49-F238E27FC236}">
              <a16:creationId xmlns:a16="http://schemas.microsoft.com/office/drawing/2014/main" id="{A3C50025-BFE4-44D3-9487-2CB6C90C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81550" y="0"/>
          <a:ext cx="2219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טבלה1" displayName="טבלה1" ref="B2:N6" totalsRowShown="0" headerRowDxfId="30" dataDxfId="64" headerRowBorderDxfId="31" tableBorderDxfId="63" totalsRowBorderDxfId="62">
  <autoFilter ref="B2:N6" xr:uid="{00000000-0009-0000-0100-000001000000}"/>
  <tableColumns count="13">
    <tableColumn id="1" xr3:uid="{00000000-0010-0000-0000-000001000000}" name="מס' סידורי" dataDxfId="61"/>
    <tableColumn id="2" xr3:uid="{00000000-0010-0000-0000-000002000000}" name="שם מפעל" dataDxfId="60"/>
    <tableColumn id="3" xr3:uid="{00000000-0010-0000-0000-000003000000}" name="כתובת המפעל" dataDxfId="59"/>
    <tableColumn id="4" xr3:uid="{00000000-0010-0000-0000-000004000000}" name="מגזר תעשייתי לפי התוספת השלישית" dataDxfId="58"/>
    <tableColumn id="5" xr3:uid="{00000000-0010-0000-0000-000005000000}" name="אופן הדיגום (חטף/מורכב)" dataDxfId="57"/>
    <tableColumn id="6" xr3:uid="{00000000-0010-0000-0000-000006000000}" name="כמות מים/שפכים שנתית" dataDxfId="56"/>
    <tableColumn id="7" xr3:uid="{00000000-0010-0000-0000-000007000000}" name="מספר בדיקות שנתי מתוכנן עפ&quot;י תכנית הדיגום" dataDxfId="55"/>
    <tableColumn id="8" xr3:uid="{00000000-0010-0000-0000-000008000000}" name="מספר בדיקות בפועל" dataDxfId="54"/>
    <tableColumn id="9" xr3:uid="{00000000-0010-0000-0000-000009000000}" name="האם יש הסכם להזרמת שפכים חריגים_x000a_כן/לא" dataDxfId="53"/>
    <tableColumn id="10" xr3:uid="{00000000-0010-0000-0000-00000A000000}" name="מספר דיגומים שנמצאו שפכים חריגים" dataDxfId="52"/>
    <tableColumn id="11" xr3:uid="{00000000-0010-0000-0000-00000B000000}" name="מספר דיגומים שנמצאו שפכים אסורים" dataDxfId="51"/>
    <tableColumn id="12" xr3:uid="{00000000-0010-0000-0000-00000C000000}" name="מספר הדיגומים שלא נמצאו חריגות (אסורים או חריגים)" dataDxfId="50"/>
    <tableColumn id="13" xr3:uid="{00000000-0010-0000-0000-00000D000000}" name="הערות" dataDxfId="4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דוח איכות הסביבה 2017 דיווח דיגומים 2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902F9C-9C0B-497A-A4DE-D532F1D2BC3E}" name="טבלה2" displayName="טבלה2" ref="A4:L8" totalsRowShown="0" headerRowDxfId="32" dataDxfId="33" headerRowBorderDxfId="47" tableBorderDxfId="48" totalsRowBorderDxfId="46" dataCellStyle="Comma">
  <autoFilter ref="A4:L8" xr:uid="{18902F9C-9C0B-497A-A4DE-D532F1D2BC3E}"/>
  <tableColumns count="12">
    <tableColumn id="1" xr3:uid="{0D022F50-7039-4AAE-BEF8-722E8A1A4FEF}" name="מס'" dataDxfId="45"/>
    <tableColumn id="2" xr3:uid="{97CDD827-DD42-4AEF-96DB-02B3CC40B7E7}" name="שם מפעל" dataDxfId="44"/>
    <tableColumn id="3" xr3:uid="{3C16525B-F0A5-4D8C-92A1-E6106CA4A02E}" name="מגזר תעשייתי" dataDxfId="43"/>
    <tableColumn id="4" xr3:uid="{0164B09A-DAAE-4636-9C87-BEEE2D69B01C}" name="כמות מים/שפכים שנתית" dataDxfId="42" dataCellStyle="Comma"/>
    <tableColumn id="5" xr3:uid="{F3388A22-86FA-4E7B-A416-046BAB4F1AE7}" name="ריכוז מירבי המותר הזרמה על פי הסכם (מג&quot;ל \ ערך)_x000a_COD" dataDxfId="41" dataCellStyle="Comma"/>
    <tableColumn id="6" xr3:uid="{193971D8-817F-4628-90C9-9F997564FD1F}" name="ריכוז מירבי המותר הזרמה על פי הסכם (מג&quot;ל \ ערך)_x000a_TSS" dataDxfId="40" dataCellStyle="Comma"/>
    <tableColumn id="7" xr3:uid="{D7EEC52D-E596-423C-8E93-B15562F4C0E2}" name="ריכוז מירבי המותר הזרמה על פי הסכם (מג&quot;ל \ ערך)_x000a_חנקן קילדל" dataDxfId="39" dataCellStyle="Comma"/>
    <tableColumn id="8" xr3:uid="{5B7BCE9C-9350-4B59-8523-D3DB5E2EE5B0}" name="ריכוז מירבי המותר הזרמה על פי הסכם (מג&quot;ל \ ערך)_x000a_זרחן" dataDxfId="38" dataCellStyle="Comma"/>
    <tableColumn id="9" xr3:uid="{6781CA01-4575-46B5-BFE6-3B27B45809E3}" name="ממוצע ריכוזים בפועל (מג&quot;ל \ ערך)_x000a_COD" dataDxfId="37" dataCellStyle="Comma"/>
    <tableColumn id="10" xr3:uid="{5784A00C-F684-40E7-AD16-97CB1A14FE47}" name="ממוצע ריכוזים בפועל (מג&quot;ל \ ערך)_x000a_TSS" dataDxfId="36" dataCellStyle="Comma"/>
    <tableColumn id="11" xr3:uid="{058A423F-2610-4530-8FCC-4883769E0ABF}" name="ממוצע ריכוזים בפועל (מג&quot;ל \ ערך)_x000a_חנקן קילדל" dataDxfId="35" dataCellStyle="Comma"/>
    <tableColumn id="12" xr3:uid="{30C205F2-2C67-47A8-AA3C-974182B72605}" name="ממוצע ריכוזים בפועל (מג&quot;ל \ ערך)_x000a_זרחן" dataDxfId="34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דיווח חריגים 2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536D9D-327A-4A42-8FA9-74B6355946EC}" name="טבלה3" displayName="טבלה3" ref="B2:H46" totalsRowShown="0" headerRowDxfId="19" headerRowBorderDxfId="28" tableBorderDxfId="29" totalsRowBorderDxfId="27">
  <autoFilter ref="B2:H46" xr:uid="{6A536D9D-327A-4A42-8FA9-74B6355946EC}"/>
  <tableColumns count="7">
    <tableColumn id="1" xr3:uid="{9542E5DF-9CB8-4B5A-8D3F-5A6B3ED3EE60}" name="מס'" dataDxfId="26"/>
    <tableColumn id="2" xr3:uid="{08C15613-D35B-4ED7-95B7-F49E37F8AA4D}" name="שם מפעל" dataDxfId="25"/>
    <tableColumn id="3" xr3:uid="{3059C6A0-A145-4046-A199-D9C44FD2E476}" name="מגזר תעשייתי" dataDxfId="24"/>
    <tableColumn id="4" xr3:uid="{87D54AF0-E2DB-406B-8325-EDCDA2B2F815}" name="צריכת מים לדיגום" dataDxfId="23" dataCellStyle="Comma"/>
    <tableColumn id="5" xr3:uid="{889576E6-2698-4CE3-BFD6-7309FC04D4C5}" name="תאריך הדיגום" dataDxfId="22"/>
    <tableColumn id="6" xr3:uid="{978931EF-209C-4019-9FB0-F5C0C3F10693}" name="הפרמטר החורג" dataDxfId="21"/>
    <tableColumn id="7" xr3:uid="{191AA3FC-B154-4585-9FCD-0D0CED28EA70}" name="ערך נמדד" dataDxfId="2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סיכום חריגות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711C0DC-CDA6-4720-BDDB-821D77D0DDCC}" name="טבלה4" displayName="טבלה4" ref="A3:K8" totalsRowShown="0" dataDxfId="4" headerRowBorderDxfId="17" tableBorderDxfId="18" totalsRowBorderDxfId="16" dataCellStyle="Comma">
  <autoFilter ref="A3:K8" xr:uid="{0711C0DC-CDA6-4720-BDDB-821D77D0DDCC}"/>
  <tableColumns count="11">
    <tableColumn id="1" xr3:uid="{7EB28CE8-D144-4FFC-95B4-41F3AA10FBB7}" name="מס&quot;ד" dataDxfId="15"/>
    <tableColumn id="2" xr3:uid="{3B6F79B1-571F-413D-B8B9-9C8CDFC2072C}" name="שם מפעל" dataDxfId="14"/>
    <tableColumn id="3" xr3:uid="{6DB361EF-E438-42CF-83C4-84EA241F795A}" name="כמות מים/שפכים שנתית" dataDxfId="13" dataCellStyle="Comma"/>
    <tableColumn id="4" xr3:uid="{441AC491-86B7-4DD7-A2CE-1FA32EEF075B}" name="שפכים אסורים_x000a_כמות מים שחוייבה" dataDxfId="12" dataCellStyle="Comma">
      <calculatedColumnFormula>IFERROR(VLOOKUP(#REF!,#REF!,7,FALSE), " ")</calculatedColumnFormula>
    </tableColumn>
    <tableColumn id="5" xr3:uid="{F624B084-C3F4-4047-98BF-FBF523F5B739}" name="שפכים אסורים_x000a_היקף החיוב השנתי ₪ " dataDxfId="11" dataCellStyle="Comma">
      <calculatedColumnFormula>IFERROR(VLOOKUP(#REF!,#REF!,6,FALSE), " ")</calculatedColumnFormula>
    </tableColumn>
    <tableColumn id="6" xr3:uid="{EA98F229-737B-46CD-97EA-3249C5B2664D}" name="שפכים חריגים בהסדר_x000a_כמות מים שחוייבה" dataDxfId="10" dataCellStyle="Comma"/>
    <tableColumn id="7" xr3:uid="{79AFD691-F6E7-4D32-9614-5EB0B12CA993}" name="שפכים חריגים בהסדר_x000a_היקף החיוב השנתי ₪ " dataDxfId="9" dataCellStyle="Comma"/>
    <tableColumn id="8" xr3:uid="{29AB761D-FB20-4CAD-BDB8-E00EBDD8D29D}" name="שפכים חריגים שלא בהסדר_x000a_כמות מים שחוייבה" dataDxfId="8" dataCellStyle="Comma"/>
    <tableColumn id="9" xr3:uid="{9A6E01DF-3532-4F69-9D82-7C872DD7E174}" name="שפכים חריגים שלא בהסדר_x000a_היקף החיוב השנתי ₪ " dataDxfId="7" dataCellStyle="Comma"/>
    <tableColumn id="10" xr3:uid="{74E433FD-FD7F-4F2D-9046-733F331C837D}" name="סה&quot;כ חיוב שנתי בגין שפכי מפעלים ב- ₪" dataDxfId="6" dataCellStyle="Comma">
      <calculatedColumnFormula>IF(OR(E4&lt;&gt;" ", I4&lt;&gt;" "), SUM(E4)+SUM(I4)," ")</calculatedColumnFormula>
    </tableColumn>
    <tableColumn id="11" xr3:uid="{F0305037-B7AC-4C5E-89F7-D0399C50EBF9}" name="הערות" dataDxfId="5" dataCellStyle="Comma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דיווח כספי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5B03C39-1F92-4DCA-875C-F67DCB4202DD}" name="טבלה6" displayName="טבלה6" ref="A8:K13" totalsRowShown="0" headerRowDxfId="0" headerRowBorderDxfId="2" tableBorderDxfId="3">
  <autoFilter ref="A8:K13" xr:uid="{25B03C39-1F92-4DCA-875C-F67DCB4202DD}"/>
  <tableColumns count="11">
    <tableColumn id="1" xr3:uid="{E4ECDF28-1027-446E-9C9C-7DD077674C51}" name="מזהה מפעל"/>
    <tableColumn id="2" xr3:uid="{C2627BA4-3CDA-4A71-A977-44C64924D52C}" name="שם המפעל"/>
    <tableColumn id="3" xr3:uid="{4CB19F13-CFEF-44FB-AC35-1DB671D4C74B}" name="מספר דיגומים מתוכנן"/>
    <tableColumn id="4" xr3:uid="{EA9DD539-3520-4E5E-8313-C33E25119B63}" name="מספר דיגומים שבוצעו"/>
    <tableColumn id="5" xr3:uid="{0ECAFEAB-A459-479E-B3CB-50977435D69E}" name="ביקורים בפועל"/>
    <tableColumn id="6" xr3:uid="{386669D9-7F83-44EA-B810-38CDCA0CDC08}" name="אחוז ביצוע" dataDxfId="1"/>
    <tableColumn id="7" xr3:uid="{CC4ACA8F-C819-44BF-A0C7-B1EB4A3A5A3E}" name="מספר חריגים"/>
    <tableColumn id="8" xr3:uid="{D40E86EB-0CB5-46DD-80A7-281FEE98A784}" name="מספר אסורים"/>
    <tableColumn id="9" xr3:uid="{7F839308-764F-4AB5-8888-029B7B32AF87}" name="דגימות סגורות"/>
    <tableColumn id="10" xr3:uid="{59767BF8-E9C5-46B6-93CE-7FEC6D0F634E}" name="דגימות שנשלחו"/>
    <tableColumn id="11" xr3:uid="{0B25B5DB-B87E-4355-85AC-5EBCF9D73561}" name="ביקור ללא דגימה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rightToLeft="1" topLeftCell="B1" workbookViewId="0">
      <selection activeCell="B2" sqref="B2:N2"/>
    </sheetView>
  </sheetViews>
  <sheetFormatPr defaultRowHeight="12.75" x14ac:dyDescent="0.2"/>
  <cols>
    <col min="1" max="1" width="0" hidden="1" customWidth="1"/>
    <col min="2" max="2" width="11.28515625" customWidth="1"/>
    <col min="3" max="3" width="24" bestFit="1" customWidth="1"/>
    <col min="4" max="4" width="23.140625" bestFit="1" customWidth="1"/>
    <col min="5" max="5" width="53.140625" bestFit="1" customWidth="1"/>
    <col min="6" max="6" width="22.7109375" customWidth="1"/>
    <col min="7" max="7" width="22" customWidth="1"/>
    <col min="8" max="8" width="39.28515625" customWidth="1"/>
    <col min="9" max="9" width="18.85546875" customWidth="1"/>
    <col min="11" max="11" width="32.140625" customWidth="1"/>
    <col min="12" max="12" width="32.42578125" customWidth="1"/>
    <col min="13" max="13" width="45.7109375" customWidth="1"/>
  </cols>
  <sheetData>
    <row r="1" spans="1:14" s="36" customFormat="1" ht="105" customHeight="1" x14ac:dyDescent="0.2">
      <c r="B1" s="70" t="s">
        <v>70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27" customFormat="1" ht="76.5" x14ac:dyDescent="0.2">
      <c r="A2" s="37"/>
      <c r="B2" s="71" t="s">
        <v>3</v>
      </c>
      <c r="C2" s="22" t="s">
        <v>0</v>
      </c>
      <c r="D2" s="22" t="s">
        <v>2</v>
      </c>
      <c r="E2" s="22" t="s">
        <v>14</v>
      </c>
      <c r="F2" s="22" t="s">
        <v>20</v>
      </c>
      <c r="G2" s="22" t="s">
        <v>22</v>
      </c>
      <c r="H2" s="22" t="s">
        <v>23</v>
      </c>
      <c r="I2" s="22" t="s">
        <v>24</v>
      </c>
      <c r="J2" s="22" t="s">
        <v>6</v>
      </c>
      <c r="K2" s="22" t="s">
        <v>12</v>
      </c>
      <c r="L2" s="22" t="s">
        <v>49</v>
      </c>
      <c r="M2" s="22" t="s">
        <v>13</v>
      </c>
      <c r="N2" s="22" t="s">
        <v>4</v>
      </c>
    </row>
    <row r="3" spans="1:14" x14ac:dyDescent="0.2">
      <c r="A3" s="36"/>
      <c r="B3" s="41">
        <v>1</v>
      </c>
      <c r="C3" s="7" t="s">
        <v>42</v>
      </c>
      <c r="D3" s="10" t="s">
        <v>41</v>
      </c>
      <c r="E3" s="1" t="s">
        <v>25</v>
      </c>
      <c r="F3" s="8" t="s">
        <v>46</v>
      </c>
      <c r="G3" s="9">
        <v>496.17187498426603</v>
      </c>
      <c r="H3" s="8">
        <v>4</v>
      </c>
      <c r="I3" s="14">
        <v>4</v>
      </c>
      <c r="J3" s="15" t="s">
        <v>47</v>
      </c>
      <c r="K3" s="15">
        <v>0</v>
      </c>
      <c r="L3" s="15">
        <v>4</v>
      </c>
      <c r="M3" s="16">
        <v>0</v>
      </c>
      <c r="N3" s="53" t="s">
        <v>73</v>
      </c>
    </row>
    <row r="4" spans="1:14" x14ac:dyDescent="0.2">
      <c r="A4" s="36"/>
      <c r="B4" s="41">
        <v>2</v>
      </c>
      <c r="C4" s="7" t="s">
        <v>44</v>
      </c>
      <c r="D4" s="10" t="s">
        <v>43</v>
      </c>
      <c r="E4" s="1" t="s">
        <v>45</v>
      </c>
      <c r="F4" s="8" t="s">
        <v>46</v>
      </c>
      <c r="G4" s="9">
        <v>513.28635537101195</v>
      </c>
      <c r="H4" s="8">
        <v>4</v>
      </c>
      <c r="I4" s="14">
        <v>4</v>
      </c>
      <c r="J4" s="15" t="s">
        <v>47</v>
      </c>
      <c r="K4" s="15">
        <v>0</v>
      </c>
      <c r="L4" s="15">
        <v>0</v>
      </c>
      <c r="M4" s="16">
        <v>4</v>
      </c>
      <c r="N4" s="53" t="s">
        <v>73</v>
      </c>
    </row>
    <row r="5" spans="1:14" s="2" customFormat="1" x14ac:dyDescent="0.2">
      <c r="A5" s="34"/>
      <c r="B5" s="41">
        <v>3</v>
      </c>
      <c r="C5" s="7" t="s">
        <v>40</v>
      </c>
      <c r="D5" s="10" t="s">
        <v>39</v>
      </c>
      <c r="E5" s="1" t="s">
        <v>28</v>
      </c>
      <c r="F5" s="8" t="s">
        <v>46</v>
      </c>
      <c r="G5" s="9">
        <v>79193.593747488805</v>
      </c>
      <c r="H5" s="8">
        <v>4</v>
      </c>
      <c r="I5" s="14">
        <v>4</v>
      </c>
      <c r="J5" s="15" t="s">
        <v>47</v>
      </c>
      <c r="K5" s="15">
        <v>3</v>
      </c>
      <c r="L5" s="15">
        <v>0</v>
      </c>
      <c r="M5" s="16">
        <v>1</v>
      </c>
      <c r="N5" s="53" t="s">
        <v>73</v>
      </c>
    </row>
    <row r="6" spans="1:14" s="2" customFormat="1" x14ac:dyDescent="0.2">
      <c r="A6" s="34"/>
      <c r="B6" s="44">
        <v>4</v>
      </c>
      <c r="C6" s="45" t="s">
        <v>38</v>
      </c>
      <c r="D6" s="46" t="s">
        <v>37</v>
      </c>
      <c r="E6" s="47" t="s">
        <v>28</v>
      </c>
      <c r="F6" s="48" t="s">
        <v>46</v>
      </c>
      <c r="G6" s="49">
        <v>3134.3650792656899</v>
      </c>
      <c r="H6" s="48">
        <v>4</v>
      </c>
      <c r="I6" s="50">
        <v>4</v>
      </c>
      <c r="J6" s="51" t="s">
        <v>47</v>
      </c>
      <c r="K6" s="51">
        <v>4</v>
      </c>
      <c r="L6" s="51">
        <v>4</v>
      </c>
      <c r="M6" s="52">
        <v>0</v>
      </c>
      <c r="N6" s="54" t="s">
        <v>73</v>
      </c>
    </row>
    <row r="7" spans="1:14" x14ac:dyDescent="0.2">
      <c r="B7" s="55" t="s">
        <v>74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</sheetData>
  <mergeCells count="2">
    <mergeCell ref="B1:N1"/>
    <mergeCell ref="B7:N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Q9"/>
  <sheetViews>
    <sheetView rightToLeft="1" workbookViewId="0">
      <selection sqref="A1:L2"/>
    </sheetView>
  </sheetViews>
  <sheetFormatPr defaultRowHeight="12.75" x14ac:dyDescent="0.2"/>
  <cols>
    <col min="2" max="2" width="24" bestFit="1" customWidth="1"/>
    <col min="3" max="3" width="16.140625" customWidth="1"/>
    <col min="4" max="4" width="25.42578125" customWidth="1"/>
    <col min="7" max="7" width="11.7109375" customWidth="1"/>
    <col min="11" max="11" width="12.7109375" customWidth="1"/>
  </cols>
  <sheetData>
    <row r="1" spans="1:17" s="36" customFormat="1" ht="82.5" customHeight="1" x14ac:dyDescent="0.2">
      <c r="A1" s="68" t="s">
        <v>83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7" s="36" customForma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7" s="4" customFormat="1" x14ac:dyDescent="0.2">
      <c r="A3" s="69" t="s">
        <v>73</v>
      </c>
      <c r="B3" s="69"/>
      <c r="C3" s="69"/>
      <c r="D3" s="69"/>
      <c r="E3" s="56" t="s">
        <v>5</v>
      </c>
      <c r="F3" s="56"/>
      <c r="G3" s="56"/>
      <c r="H3" s="56"/>
      <c r="I3" s="57" t="s">
        <v>7</v>
      </c>
      <c r="J3" s="57"/>
      <c r="K3" s="57"/>
      <c r="L3" s="57"/>
      <c r="N3" s="17"/>
    </row>
    <row r="4" spans="1:17" s="21" customFormat="1" ht="25.5" x14ac:dyDescent="0.2">
      <c r="A4" s="60" t="s">
        <v>1</v>
      </c>
      <c r="B4" s="61" t="s">
        <v>0</v>
      </c>
      <c r="C4" s="61" t="s">
        <v>21</v>
      </c>
      <c r="D4" s="61" t="s">
        <v>22</v>
      </c>
      <c r="E4" s="62" t="s">
        <v>75</v>
      </c>
      <c r="F4" s="62" t="s">
        <v>76</v>
      </c>
      <c r="G4" s="62" t="s">
        <v>77</v>
      </c>
      <c r="H4" s="62" t="s">
        <v>78</v>
      </c>
      <c r="I4" s="42" t="s">
        <v>79</v>
      </c>
      <c r="J4" s="42" t="s">
        <v>80</v>
      </c>
      <c r="K4" s="42" t="s">
        <v>81</v>
      </c>
      <c r="L4" s="43" t="s">
        <v>82</v>
      </c>
    </row>
    <row r="5" spans="1:17" x14ac:dyDescent="0.2">
      <c r="A5" s="58" t="str">
        <f>IF(C5&lt;&gt;" ",#REF!, " ")</f>
        <v xml:space="preserve"> </v>
      </c>
      <c r="B5" s="28" t="s">
        <v>38</v>
      </c>
      <c r="C5" s="1" t="str">
        <f>IFERROR(VLOOKUP(B5,#REF!,3,FALSE), " ")</f>
        <v xml:space="preserve"> </v>
      </c>
      <c r="D5" s="11">
        <v>3134.37</v>
      </c>
      <c r="E5" s="64" t="s">
        <v>73</v>
      </c>
      <c r="F5" s="64" t="s">
        <v>73</v>
      </c>
      <c r="G5" s="64" t="s">
        <v>73</v>
      </c>
      <c r="H5" s="64" t="s">
        <v>73</v>
      </c>
      <c r="I5" s="11">
        <v>3880</v>
      </c>
      <c r="J5" s="11">
        <v>1520.5</v>
      </c>
      <c r="K5" s="11">
        <v>0</v>
      </c>
      <c r="L5" s="59" t="str">
        <f>IFERROR(VLOOKUP(B5,#REF!,5,FALSE), " ")</f>
        <v xml:space="preserve"> </v>
      </c>
      <c r="Q5" s="13"/>
    </row>
    <row r="6" spans="1:17" x14ac:dyDescent="0.2">
      <c r="A6" s="58" t="str">
        <f>IF(C6&lt;&gt;" ",#REF!, " ")</f>
        <v xml:space="preserve"> </v>
      </c>
      <c r="B6" s="28" t="s">
        <v>40</v>
      </c>
      <c r="C6" s="1" t="str">
        <f>IFERROR(VLOOKUP(B6,#REF!,3,FALSE), " ")</f>
        <v xml:space="preserve"> </v>
      </c>
      <c r="D6" s="11">
        <v>79193</v>
      </c>
      <c r="E6" s="64" t="s">
        <v>73</v>
      </c>
      <c r="F6" s="64" t="s">
        <v>73</v>
      </c>
      <c r="G6" s="64" t="s">
        <v>73</v>
      </c>
      <c r="H6" s="64" t="s">
        <v>73</v>
      </c>
      <c r="I6" s="11">
        <v>956.25</v>
      </c>
      <c r="J6" s="11">
        <v>343.75</v>
      </c>
      <c r="K6" s="11">
        <v>0</v>
      </c>
      <c r="L6" s="59" t="str">
        <f>IFERROR(VLOOKUP(B6,#REF!,5,FALSE), " ")</f>
        <v xml:space="preserve"> </v>
      </c>
      <c r="Q6" s="13"/>
    </row>
    <row r="7" spans="1:17" x14ac:dyDescent="0.2">
      <c r="A7" s="58" t="str">
        <f>IF(C7&lt;&gt;" ",#REF!, " ")</f>
        <v xml:space="preserve"> </v>
      </c>
      <c r="B7" s="28" t="s">
        <v>71</v>
      </c>
      <c r="C7" s="1" t="str">
        <f>IFERROR(VLOOKUP(B7,#REF!,3,FALSE), " ")</f>
        <v xml:space="preserve"> </v>
      </c>
      <c r="D7" s="11">
        <v>496.17</v>
      </c>
      <c r="E7" s="64" t="s">
        <v>73</v>
      </c>
      <c r="F7" s="64" t="s">
        <v>73</v>
      </c>
      <c r="G7" s="64" t="s">
        <v>73</v>
      </c>
      <c r="H7" s="64" t="s">
        <v>73</v>
      </c>
      <c r="I7" s="11" t="str">
        <f>IFERROR(VLOOKUP(B7,#REF!,2,FALSE), " ")</f>
        <v xml:space="preserve"> </v>
      </c>
      <c r="J7" s="11" t="str">
        <f>IFERROR(VLOOKUP(B7,#REF!,3,FALSE), " ")</f>
        <v xml:space="preserve"> </v>
      </c>
      <c r="K7" s="11" t="str">
        <f>IFERROR(VLOOKUP(B7,#REF!,4,FALSE), " ")</f>
        <v xml:space="preserve"> </v>
      </c>
      <c r="L7" s="59" t="str">
        <f>IFERROR(VLOOKUP(B7,#REF!,5,FALSE), " ")</f>
        <v xml:space="preserve"> </v>
      </c>
    </row>
    <row r="8" spans="1:17" x14ac:dyDescent="0.2">
      <c r="A8" s="65" t="s">
        <v>73</v>
      </c>
      <c r="B8" s="63" t="s">
        <v>72</v>
      </c>
      <c r="C8" s="66" t="s">
        <v>73</v>
      </c>
      <c r="D8" s="47">
        <v>513.69000000000005</v>
      </c>
      <c r="E8" s="66" t="s">
        <v>73</v>
      </c>
      <c r="F8" s="66" t="s">
        <v>73</v>
      </c>
      <c r="G8" s="66" t="s">
        <v>73</v>
      </c>
      <c r="H8" s="66" t="s">
        <v>73</v>
      </c>
      <c r="I8" s="66" t="s">
        <v>73</v>
      </c>
      <c r="J8" s="66" t="s">
        <v>73</v>
      </c>
      <c r="K8" s="66" t="s">
        <v>73</v>
      </c>
      <c r="L8" s="54" t="s">
        <v>73</v>
      </c>
    </row>
    <row r="9" spans="1:17" x14ac:dyDescent="0.2">
      <c r="A9" s="55" t="s">
        <v>74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</sheetData>
  <mergeCells count="5">
    <mergeCell ref="E3:H3"/>
    <mergeCell ref="I3:L3"/>
    <mergeCell ref="A3:D3"/>
    <mergeCell ref="A1:L2"/>
    <mergeCell ref="A9:L9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L48"/>
  <sheetViews>
    <sheetView rightToLeft="1" topLeftCell="B1" workbookViewId="0">
      <selection activeCell="L31" sqref="L31"/>
    </sheetView>
  </sheetViews>
  <sheetFormatPr defaultRowHeight="12.75" x14ac:dyDescent="0.2"/>
  <cols>
    <col min="1" max="1" width="0" hidden="1" customWidth="1"/>
    <col min="3" max="3" width="22.5703125" bestFit="1" customWidth="1"/>
    <col min="4" max="4" width="25.28515625" bestFit="1" customWidth="1"/>
    <col min="5" max="5" width="19.28515625" customWidth="1"/>
    <col min="6" max="6" width="15.7109375" customWidth="1"/>
    <col min="7" max="7" width="27.85546875" bestFit="1" customWidth="1"/>
    <col min="8" max="8" width="12.140625" customWidth="1"/>
  </cols>
  <sheetData>
    <row r="1" spans="1:12" s="34" customFormat="1" ht="109.5" customHeight="1" x14ac:dyDescent="0.3">
      <c r="A1" s="68" t="s">
        <v>84</v>
      </c>
      <c r="B1" s="68"/>
      <c r="C1" s="68"/>
      <c r="D1" s="68"/>
      <c r="E1" s="68"/>
      <c r="F1" s="68"/>
      <c r="G1" s="68"/>
      <c r="H1" s="68"/>
    </row>
    <row r="2" spans="1:12" s="23" customFormat="1" ht="15.75" x14ac:dyDescent="0.2">
      <c r="A2" s="35"/>
      <c r="B2" s="60" t="s">
        <v>1</v>
      </c>
      <c r="C2" s="61" t="s">
        <v>0</v>
      </c>
      <c r="D2" s="61" t="s">
        <v>21</v>
      </c>
      <c r="E2" s="74" t="s">
        <v>17</v>
      </c>
      <c r="F2" s="61" t="s">
        <v>15</v>
      </c>
      <c r="G2" s="61" t="s">
        <v>18</v>
      </c>
      <c r="H2" s="75" t="s">
        <v>16</v>
      </c>
      <c r="J2" s="24"/>
    </row>
    <row r="3" spans="1:12" s="2" customFormat="1" x14ac:dyDescent="0.2">
      <c r="A3" s="33"/>
      <c r="B3" s="72">
        <v>1</v>
      </c>
      <c r="C3" s="26" t="s">
        <v>42</v>
      </c>
      <c r="D3" s="26" t="s">
        <v>25</v>
      </c>
      <c r="E3" s="30">
        <v>496.17187498426603</v>
      </c>
      <c r="F3" s="31">
        <v>42893.383425925924</v>
      </c>
      <c r="G3" s="25" t="s">
        <v>51</v>
      </c>
      <c r="H3" s="73">
        <v>-5.71</v>
      </c>
      <c r="L3" s="12"/>
    </row>
    <row r="4" spans="1:12" s="2" customFormat="1" x14ac:dyDescent="0.2">
      <c r="A4" s="33"/>
      <c r="B4" s="72">
        <v>2</v>
      </c>
      <c r="C4" s="26" t="s">
        <v>42</v>
      </c>
      <c r="D4" s="26" t="s">
        <v>25</v>
      </c>
      <c r="E4" s="30">
        <v>496.17187498426603</v>
      </c>
      <c r="F4" s="31">
        <v>42893.383425925924</v>
      </c>
      <c r="G4" s="25" t="s">
        <v>52</v>
      </c>
      <c r="H4" s="73">
        <v>-1</v>
      </c>
      <c r="L4" s="12"/>
    </row>
    <row r="5" spans="1:12" s="2" customFormat="1" x14ac:dyDescent="0.2">
      <c r="A5" s="33"/>
      <c r="B5" s="72">
        <v>3</v>
      </c>
      <c r="C5" s="26" t="s">
        <v>42</v>
      </c>
      <c r="D5" s="26" t="s">
        <v>25</v>
      </c>
      <c r="E5" s="30">
        <v>496.17187498426603</v>
      </c>
      <c r="F5" s="31">
        <v>42893.383425925924</v>
      </c>
      <c r="G5" s="25" t="s">
        <v>53</v>
      </c>
      <c r="H5" s="73">
        <v>2.54</v>
      </c>
      <c r="L5" s="12"/>
    </row>
    <row r="6" spans="1:12" s="2" customFormat="1" x14ac:dyDescent="0.2">
      <c r="A6" s="33"/>
      <c r="B6" s="72">
        <v>4</v>
      </c>
      <c r="C6" s="26" t="s">
        <v>42</v>
      </c>
      <c r="D6" s="26" t="s">
        <v>25</v>
      </c>
      <c r="E6" s="30">
        <v>496.17187498426603</v>
      </c>
      <c r="F6" s="31">
        <v>42893.383425925924</v>
      </c>
      <c r="G6" s="25" t="s">
        <v>54</v>
      </c>
      <c r="H6" s="73">
        <v>5.71</v>
      </c>
    </row>
    <row r="7" spans="1:12" s="2" customFormat="1" x14ac:dyDescent="0.2">
      <c r="A7" s="33"/>
      <c r="B7" s="72">
        <v>5</v>
      </c>
      <c r="C7" s="26" t="s">
        <v>38</v>
      </c>
      <c r="D7" s="26" t="s">
        <v>28</v>
      </c>
      <c r="E7" s="30">
        <v>3134.3650792656899</v>
      </c>
      <c r="F7" s="31">
        <v>42893.412777777776</v>
      </c>
      <c r="G7" s="25" t="s">
        <v>55</v>
      </c>
      <c r="H7" s="73">
        <v>1684</v>
      </c>
    </row>
    <row r="8" spans="1:12" s="2" customFormat="1" x14ac:dyDescent="0.2">
      <c r="A8" s="33"/>
      <c r="B8" s="72">
        <v>6</v>
      </c>
      <c r="C8" s="26" t="s">
        <v>38</v>
      </c>
      <c r="D8" s="26" t="s">
        <v>28</v>
      </c>
      <c r="E8" s="30">
        <v>3134.3650792656899</v>
      </c>
      <c r="F8" s="31">
        <v>42893.412777777776</v>
      </c>
      <c r="G8" s="25" t="s">
        <v>51</v>
      </c>
      <c r="H8" s="73">
        <v>-5.29</v>
      </c>
    </row>
    <row r="9" spans="1:12" s="2" customFormat="1" x14ac:dyDescent="0.2">
      <c r="A9" s="33"/>
      <c r="B9" s="72">
        <v>7</v>
      </c>
      <c r="C9" s="26" t="s">
        <v>38</v>
      </c>
      <c r="D9" s="26" t="s">
        <v>28</v>
      </c>
      <c r="E9" s="30">
        <v>3134.3650792656899</v>
      </c>
      <c r="F9" s="31">
        <v>42893.412777777776</v>
      </c>
      <c r="G9" s="25" t="s">
        <v>52</v>
      </c>
      <c r="H9" s="73">
        <v>-1</v>
      </c>
    </row>
    <row r="10" spans="1:12" s="2" customFormat="1" x14ac:dyDescent="0.2">
      <c r="A10" s="33"/>
      <c r="B10" s="72">
        <v>8</v>
      </c>
      <c r="C10" s="26" t="s">
        <v>38</v>
      </c>
      <c r="D10" s="26" t="s">
        <v>28</v>
      </c>
      <c r="E10" s="30">
        <v>3134.3650792656899</v>
      </c>
      <c r="F10" s="31">
        <v>42893.412777777776</v>
      </c>
      <c r="G10" s="25" t="s">
        <v>56</v>
      </c>
      <c r="H10" s="73">
        <v>2</v>
      </c>
    </row>
    <row r="11" spans="1:12" s="2" customFormat="1" x14ac:dyDescent="0.2">
      <c r="A11" s="33"/>
      <c r="B11" s="72">
        <v>9</v>
      </c>
      <c r="C11" s="26" t="s">
        <v>38</v>
      </c>
      <c r="D11" s="26" t="s">
        <v>28</v>
      </c>
      <c r="E11" s="30">
        <v>3134.3650792656899</v>
      </c>
      <c r="F11" s="31">
        <v>42893.412777777776</v>
      </c>
      <c r="G11" s="25" t="s">
        <v>54</v>
      </c>
      <c r="H11" s="73">
        <v>5.29</v>
      </c>
    </row>
    <row r="12" spans="1:12" s="2" customFormat="1" x14ac:dyDescent="0.2">
      <c r="A12" s="33"/>
      <c r="B12" s="72">
        <v>10</v>
      </c>
      <c r="C12" s="26" t="s">
        <v>38</v>
      </c>
      <c r="D12" s="26" t="s">
        <v>28</v>
      </c>
      <c r="E12" s="30">
        <v>3134.3650792656899</v>
      </c>
      <c r="F12" s="31">
        <v>42893.412777777776</v>
      </c>
      <c r="G12" s="25" t="s">
        <v>57</v>
      </c>
      <c r="H12" s="73">
        <v>18.062999999999999</v>
      </c>
    </row>
    <row r="13" spans="1:12" s="2" customFormat="1" x14ac:dyDescent="0.2">
      <c r="A13" s="33"/>
      <c r="B13" s="72">
        <v>11</v>
      </c>
      <c r="C13" s="26" t="s">
        <v>38</v>
      </c>
      <c r="D13" s="26" t="s">
        <v>28</v>
      </c>
      <c r="E13" s="30">
        <v>3134.3650792656899</v>
      </c>
      <c r="F13" s="31">
        <v>42893.412777777776</v>
      </c>
      <c r="G13" s="25" t="s">
        <v>58</v>
      </c>
      <c r="H13" s="73">
        <v>1152</v>
      </c>
    </row>
    <row r="14" spans="1:12" s="2" customFormat="1" x14ac:dyDescent="0.2">
      <c r="A14" s="33"/>
      <c r="B14" s="72">
        <v>12</v>
      </c>
      <c r="C14" s="26" t="s">
        <v>38</v>
      </c>
      <c r="D14" s="26" t="s">
        <v>28</v>
      </c>
      <c r="E14" s="30">
        <v>3134.3650792656899</v>
      </c>
      <c r="F14" s="31">
        <v>42893.412777777776</v>
      </c>
      <c r="G14" s="25" t="s">
        <v>59</v>
      </c>
      <c r="H14" s="73">
        <v>329</v>
      </c>
    </row>
    <row r="15" spans="1:12" s="2" customFormat="1" x14ac:dyDescent="0.2">
      <c r="A15" s="33"/>
      <c r="B15" s="72">
        <v>13</v>
      </c>
      <c r="C15" s="26" t="s">
        <v>42</v>
      </c>
      <c r="D15" s="26" t="s">
        <v>25</v>
      </c>
      <c r="E15" s="30">
        <v>496.17187498426603</v>
      </c>
      <c r="F15" s="31">
        <v>42995.416666666664</v>
      </c>
      <c r="G15" s="25" t="s">
        <v>52</v>
      </c>
      <c r="H15" s="73">
        <v>-1</v>
      </c>
    </row>
    <row r="16" spans="1:12" s="2" customFormat="1" x14ac:dyDescent="0.2">
      <c r="A16" s="33"/>
      <c r="B16" s="72">
        <v>14</v>
      </c>
      <c r="C16" s="26" t="s">
        <v>42</v>
      </c>
      <c r="D16" s="26" t="s">
        <v>25</v>
      </c>
      <c r="E16" s="30">
        <v>496.17187498426603</v>
      </c>
      <c r="F16" s="31">
        <v>42995.416666666664</v>
      </c>
      <c r="G16" s="25" t="s">
        <v>53</v>
      </c>
      <c r="H16" s="73">
        <v>3.6080000000000001</v>
      </c>
    </row>
    <row r="17" spans="1:8" s="2" customFormat="1" x14ac:dyDescent="0.2">
      <c r="A17" s="33"/>
      <c r="B17" s="72">
        <v>15</v>
      </c>
      <c r="C17" s="26" t="s">
        <v>38</v>
      </c>
      <c r="D17" s="26" t="s">
        <v>28</v>
      </c>
      <c r="E17" s="30">
        <v>3134.3650792656899</v>
      </c>
      <c r="F17" s="31">
        <v>42995.454861111109</v>
      </c>
      <c r="G17" s="25" t="s">
        <v>55</v>
      </c>
      <c r="H17" s="73">
        <v>1250</v>
      </c>
    </row>
    <row r="18" spans="1:8" s="2" customFormat="1" x14ac:dyDescent="0.2">
      <c r="A18" s="33"/>
      <c r="B18" s="72">
        <v>16</v>
      </c>
      <c r="C18" s="26" t="s">
        <v>38</v>
      </c>
      <c r="D18" s="26" t="s">
        <v>28</v>
      </c>
      <c r="E18" s="30">
        <v>3134.3650792656899</v>
      </c>
      <c r="F18" s="31">
        <v>42995.454861111109</v>
      </c>
      <c r="G18" s="25" t="s">
        <v>60</v>
      </c>
      <c r="H18" s="73">
        <v>6.38</v>
      </c>
    </row>
    <row r="19" spans="1:8" s="2" customFormat="1" x14ac:dyDescent="0.2">
      <c r="A19" s="33"/>
      <c r="B19" s="72">
        <v>17</v>
      </c>
      <c r="C19" s="26" t="s">
        <v>38</v>
      </c>
      <c r="D19" s="26" t="s">
        <v>28</v>
      </c>
      <c r="E19" s="30">
        <v>3134.3650792656899</v>
      </c>
      <c r="F19" s="31">
        <v>42995.454861111109</v>
      </c>
      <c r="G19" s="25" t="s">
        <v>51</v>
      </c>
      <c r="H19" s="73">
        <v>-5.74</v>
      </c>
    </row>
    <row r="20" spans="1:8" s="2" customFormat="1" x14ac:dyDescent="0.2">
      <c r="A20" s="33"/>
      <c r="B20" s="72">
        <v>18</v>
      </c>
      <c r="C20" s="26" t="s">
        <v>38</v>
      </c>
      <c r="D20" s="26" t="s">
        <v>28</v>
      </c>
      <c r="E20" s="30">
        <v>3134.3650792656899</v>
      </c>
      <c r="F20" s="31">
        <v>42995.454861111109</v>
      </c>
      <c r="G20" s="25" t="s">
        <v>52</v>
      </c>
      <c r="H20" s="73">
        <v>-1</v>
      </c>
    </row>
    <row r="21" spans="1:8" s="2" customFormat="1" x14ac:dyDescent="0.2">
      <c r="A21" s="33"/>
      <c r="B21" s="72">
        <v>19</v>
      </c>
      <c r="C21" s="26" t="s">
        <v>38</v>
      </c>
      <c r="D21" s="26" t="s">
        <v>28</v>
      </c>
      <c r="E21" s="30">
        <v>3134.3650792656899</v>
      </c>
      <c r="F21" s="31">
        <v>42995.454861111109</v>
      </c>
      <c r="G21" s="25" t="s">
        <v>56</v>
      </c>
      <c r="H21" s="73">
        <v>2</v>
      </c>
    </row>
    <row r="22" spans="1:8" s="2" customFormat="1" x14ac:dyDescent="0.2">
      <c r="A22" s="33"/>
      <c r="B22" s="72">
        <v>20</v>
      </c>
      <c r="C22" s="26" t="s">
        <v>38</v>
      </c>
      <c r="D22" s="26" t="s">
        <v>28</v>
      </c>
      <c r="E22" s="30">
        <v>3134.3650792656899</v>
      </c>
      <c r="F22" s="31">
        <v>42995.454861111109</v>
      </c>
      <c r="G22" s="25" t="s">
        <v>54</v>
      </c>
      <c r="H22" s="73">
        <v>5.74</v>
      </c>
    </row>
    <row r="23" spans="1:8" s="2" customFormat="1" x14ac:dyDescent="0.2">
      <c r="A23" s="33"/>
      <c r="B23" s="72">
        <v>21</v>
      </c>
      <c r="C23" s="26" t="s">
        <v>38</v>
      </c>
      <c r="D23" s="26" t="s">
        <v>28</v>
      </c>
      <c r="E23" s="30">
        <v>3134.3650792656899</v>
      </c>
      <c r="F23" s="31">
        <v>42995.454861111109</v>
      </c>
      <c r="G23" s="25" t="s">
        <v>57</v>
      </c>
      <c r="H23" s="73">
        <v>19.298999999999999</v>
      </c>
    </row>
    <row r="24" spans="1:8" s="2" customFormat="1" x14ac:dyDescent="0.2">
      <c r="A24" s="33"/>
      <c r="B24" s="72">
        <v>22</v>
      </c>
      <c r="C24" s="26" t="s">
        <v>38</v>
      </c>
      <c r="D24" s="26" t="s">
        <v>28</v>
      </c>
      <c r="E24" s="30">
        <v>3134.3650792656899</v>
      </c>
      <c r="F24" s="31">
        <v>42995.454861111109</v>
      </c>
      <c r="G24" s="25" t="s">
        <v>58</v>
      </c>
      <c r="H24" s="73">
        <v>4700</v>
      </c>
    </row>
    <row r="25" spans="1:8" s="2" customFormat="1" x14ac:dyDescent="0.2">
      <c r="A25" s="33"/>
      <c r="B25" s="72">
        <v>23</v>
      </c>
      <c r="C25" s="26" t="s">
        <v>38</v>
      </c>
      <c r="D25" s="26" t="s">
        <v>28</v>
      </c>
      <c r="E25" s="30">
        <v>3134.3650792656899</v>
      </c>
      <c r="F25" s="31">
        <v>42995.454861111109</v>
      </c>
      <c r="G25" s="25" t="s">
        <v>59</v>
      </c>
      <c r="H25" s="73">
        <v>355</v>
      </c>
    </row>
    <row r="26" spans="1:8" s="2" customFormat="1" x14ac:dyDescent="0.2">
      <c r="A26" s="33"/>
      <c r="B26" s="72">
        <v>24</v>
      </c>
      <c r="C26" s="26" t="s">
        <v>38</v>
      </c>
      <c r="D26" s="26" t="s">
        <v>28</v>
      </c>
      <c r="E26" s="30">
        <v>3134.3650792656899</v>
      </c>
      <c r="F26" s="31">
        <v>43052.463460648149</v>
      </c>
      <c r="G26" s="25" t="s">
        <v>55</v>
      </c>
      <c r="H26" s="73">
        <v>1093</v>
      </c>
    </row>
    <row r="27" spans="1:8" s="2" customFormat="1" x14ac:dyDescent="0.2">
      <c r="A27" s="33"/>
      <c r="B27" s="72">
        <v>25</v>
      </c>
      <c r="C27" s="26" t="s">
        <v>38</v>
      </c>
      <c r="D27" s="26" t="s">
        <v>28</v>
      </c>
      <c r="E27" s="30">
        <v>3134.3650792656899</v>
      </c>
      <c r="F27" s="31">
        <v>43052.463460648149</v>
      </c>
      <c r="G27" s="25" t="s">
        <v>60</v>
      </c>
      <c r="H27" s="73">
        <v>4.72</v>
      </c>
    </row>
    <row r="28" spans="1:8" s="2" customFormat="1" x14ac:dyDescent="0.2">
      <c r="A28" s="33"/>
      <c r="B28" s="72">
        <v>26</v>
      </c>
      <c r="C28" s="26" t="s">
        <v>38</v>
      </c>
      <c r="D28" s="26" t="s">
        <v>28</v>
      </c>
      <c r="E28" s="30">
        <v>3134.3650792656899</v>
      </c>
      <c r="F28" s="31">
        <v>43052.463460648149</v>
      </c>
      <c r="G28" s="25" t="s">
        <v>52</v>
      </c>
      <c r="H28" s="73">
        <v>-1</v>
      </c>
    </row>
    <row r="29" spans="1:8" s="2" customFormat="1" x14ac:dyDescent="0.2">
      <c r="A29" s="33"/>
      <c r="B29" s="72">
        <v>27</v>
      </c>
      <c r="C29" s="26" t="s">
        <v>38</v>
      </c>
      <c r="D29" s="26" t="s">
        <v>28</v>
      </c>
      <c r="E29" s="30">
        <v>3134.3650792656899</v>
      </c>
      <c r="F29" s="31">
        <v>43052.463460648149</v>
      </c>
      <c r="G29" s="25" t="s">
        <v>56</v>
      </c>
      <c r="H29" s="73">
        <v>2</v>
      </c>
    </row>
    <row r="30" spans="1:8" s="2" customFormat="1" x14ac:dyDescent="0.2">
      <c r="A30" s="33"/>
      <c r="B30" s="72">
        <v>28</v>
      </c>
      <c r="C30" s="26" t="s">
        <v>38</v>
      </c>
      <c r="D30" s="26" t="s">
        <v>28</v>
      </c>
      <c r="E30" s="30">
        <v>3134.3650792656899</v>
      </c>
      <c r="F30" s="31">
        <v>43052.463460648149</v>
      </c>
      <c r="G30" s="25" t="s">
        <v>61</v>
      </c>
      <c r="H30" s="73">
        <v>478</v>
      </c>
    </row>
    <row r="31" spans="1:8" s="2" customFormat="1" x14ac:dyDescent="0.2">
      <c r="A31" s="33"/>
      <c r="B31" s="72">
        <v>29</v>
      </c>
      <c r="C31" s="26" t="s">
        <v>38</v>
      </c>
      <c r="D31" s="26" t="s">
        <v>28</v>
      </c>
      <c r="E31" s="30">
        <v>3134.3650792656899</v>
      </c>
      <c r="F31" s="31">
        <v>43052.463460648149</v>
      </c>
      <c r="G31" s="25" t="s">
        <v>62</v>
      </c>
      <c r="H31" s="73">
        <v>394</v>
      </c>
    </row>
    <row r="32" spans="1:8" s="2" customFormat="1" x14ac:dyDescent="0.2">
      <c r="A32" s="33"/>
      <c r="B32" s="72">
        <v>30</v>
      </c>
      <c r="C32" s="26" t="s">
        <v>38</v>
      </c>
      <c r="D32" s="26" t="s">
        <v>28</v>
      </c>
      <c r="E32" s="30">
        <v>3134.3650792656899</v>
      </c>
      <c r="F32" s="31">
        <v>43052.463460648149</v>
      </c>
      <c r="G32" s="25" t="s">
        <v>58</v>
      </c>
      <c r="H32" s="73">
        <v>3475</v>
      </c>
    </row>
    <row r="33" spans="1:8" s="2" customFormat="1" x14ac:dyDescent="0.2">
      <c r="A33" s="33"/>
      <c r="B33" s="72">
        <v>31</v>
      </c>
      <c r="C33" s="26" t="s">
        <v>38</v>
      </c>
      <c r="D33" s="26" t="s">
        <v>28</v>
      </c>
      <c r="E33" s="30">
        <v>3134.3650792656899</v>
      </c>
      <c r="F33" s="31">
        <v>43052.463460648149</v>
      </c>
      <c r="G33" s="25" t="s">
        <v>59</v>
      </c>
      <c r="H33" s="73">
        <v>456</v>
      </c>
    </row>
    <row r="34" spans="1:8" s="2" customFormat="1" x14ac:dyDescent="0.2">
      <c r="A34" s="33"/>
      <c r="B34" s="72">
        <v>32</v>
      </c>
      <c r="C34" s="26" t="s">
        <v>42</v>
      </c>
      <c r="D34" s="26" t="s">
        <v>25</v>
      </c>
      <c r="E34" s="30">
        <v>496.17187498426603</v>
      </c>
      <c r="F34" s="31">
        <v>43052.483668981484</v>
      </c>
      <c r="G34" s="25" t="s">
        <v>52</v>
      </c>
      <c r="H34" s="73">
        <v>-1</v>
      </c>
    </row>
    <row r="35" spans="1:8" s="2" customFormat="1" x14ac:dyDescent="0.2">
      <c r="A35" s="33"/>
      <c r="B35" s="72">
        <v>33</v>
      </c>
      <c r="C35" s="26" t="s">
        <v>42</v>
      </c>
      <c r="D35" s="26" t="s">
        <v>25</v>
      </c>
      <c r="E35" s="30">
        <v>496.17187498426603</v>
      </c>
      <c r="F35" s="31">
        <v>43052.483668981484</v>
      </c>
      <c r="G35" s="25" t="s">
        <v>53</v>
      </c>
      <c r="H35" s="73">
        <v>4.9649999999999999</v>
      </c>
    </row>
    <row r="36" spans="1:8" s="2" customFormat="1" x14ac:dyDescent="0.2">
      <c r="A36" s="33"/>
      <c r="B36" s="72">
        <v>34</v>
      </c>
      <c r="C36" s="26" t="s">
        <v>42</v>
      </c>
      <c r="D36" s="26" t="s">
        <v>25</v>
      </c>
      <c r="E36" s="30">
        <v>496.17187498426603</v>
      </c>
      <c r="F36" s="31">
        <v>43100.45511574074</v>
      </c>
      <c r="G36" s="25" t="s">
        <v>51</v>
      </c>
      <c r="H36" s="73">
        <v>-4.99</v>
      </c>
    </row>
    <row r="37" spans="1:8" s="2" customFormat="1" x14ac:dyDescent="0.2">
      <c r="A37" s="33"/>
      <c r="B37" s="72">
        <v>35</v>
      </c>
      <c r="C37" s="26" t="s">
        <v>42</v>
      </c>
      <c r="D37" s="26" t="s">
        <v>25</v>
      </c>
      <c r="E37" s="30">
        <v>496.17187498426603</v>
      </c>
      <c r="F37" s="31">
        <v>43100.45511574074</v>
      </c>
      <c r="G37" s="25" t="s">
        <v>52</v>
      </c>
      <c r="H37" s="73">
        <v>-1</v>
      </c>
    </row>
    <row r="38" spans="1:8" s="2" customFormat="1" x14ac:dyDescent="0.2">
      <c r="A38" s="33"/>
      <c r="B38" s="72">
        <v>36</v>
      </c>
      <c r="C38" s="26" t="s">
        <v>42</v>
      </c>
      <c r="D38" s="26" t="s">
        <v>25</v>
      </c>
      <c r="E38" s="30">
        <v>496.17187498426603</v>
      </c>
      <c r="F38" s="31">
        <v>43100.45511574074</v>
      </c>
      <c r="G38" s="25" t="s">
        <v>53</v>
      </c>
      <c r="H38" s="73">
        <v>4.4320000000000004</v>
      </c>
    </row>
    <row r="39" spans="1:8" s="2" customFormat="1" x14ac:dyDescent="0.2">
      <c r="A39" s="33"/>
      <c r="B39" s="72">
        <v>37</v>
      </c>
      <c r="C39" s="26" t="s">
        <v>42</v>
      </c>
      <c r="D39" s="26" t="s">
        <v>25</v>
      </c>
      <c r="E39" s="30">
        <v>496.17187498426603</v>
      </c>
      <c r="F39" s="31">
        <v>43100.45511574074</v>
      </c>
      <c r="G39" s="25" t="s">
        <v>54</v>
      </c>
      <c r="H39" s="73">
        <v>4.99</v>
      </c>
    </row>
    <row r="40" spans="1:8" s="2" customFormat="1" x14ac:dyDescent="0.2">
      <c r="A40" s="33"/>
      <c r="B40" s="72">
        <v>38</v>
      </c>
      <c r="C40" s="26" t="s">
        <v>38</v>
      </c>
      <c r="D40" s="26" t="s">
        <v>28</v>
      </c>
      <c r="E40" s="30">
        <v>3134.3650792656899</v>
      </c>
      <c r="F40" s="31">
        <v>43100.475844907407</v>
      </c>
      <c r="G40" s="25" t="s">
        <v>55</v>
      </c>
      <c r="H40" s="73">
        <v>2055</v>
      </c>
    </row>
    <row r="41" spans="1:8" s="2" customFormat="1" x14ac:dyDescent="0.2">
      <c r="A41" s="33"/>
      <c r="B41" s="72">
        <v>39</v>
      </c>
      <c r="C41" s="26" t="s">
        <v>38</v>
      </c>
      <c r="D41" s="26" t="s">
        <v>28</v>
      </c>
      <c r="E41" s="30">
        <v>3134.3650792656899</v>
      </c>
      <c r="F41" s="31">
        <v>43100.475844907407</v>
      </c>
      <c r="G41" s="25" t="s">
        <v>60</v>
      </c>
      <c r="H41" s="73">
        <v>8.41</v>
      </c>
    </row>
    <row r="42" spans="1:8" s="2" customFormat="1" x14ac:dyDescent="0.2">
      <c r="A42" s="33"/>
      <c r="B42" s="72">
        <v>40</v>
      </c>
      <c r="C42" s="26" t="s">
        <v>38</v>
      </c>
      <c r="D42" s="26" t="s">
        <v>28</v>
      </c>
      <c r="E42" s="30">
        <v>3134.3650792656899</v>
      </c>
      <c r="F42" s="31">
        <v>43100.475844907407</v>
      </c>
      <c r="G42" s="25" t="s">
        <v>52</v>
      </c>
      <c r="H42" s="73">
        <v>-1</v>
      </c>
    </row>
    <row r="43" spans="1:8" s="2" customFormat="1" x14ac:dyDescent="0.2">
      <c r="A43" s="33"/>
      <c r="B43" s="72">
        <v>41</v>
      </c>
      <c r="C43" s="26" t="s">
        <v>38</v>
      </c>
      <c r="D43" s="26" t="s">
        <v>28</v>
      </c>
      <c r="E43" s="30">
        <v>3134.3650792656899</v>
      </c>
      <c r="F43" s="31">
        <v>43100.475844907407</v>
      </c>
      <c r="G43" s="25" t="s">
        <v>56</v>
      </c>
      <c r="H43" s="73">
        <v>2</v>
      </c>
    </row>
    <row r="44" spans="1:8" s="2" customFormat="1" x14ac:dyDescent="0.2">
      <c r="A44" s="33"/>
      <c r="B44" s="72">
        <v>42</v>
      </c>
      <c r="C44" s="26" t="s">
        <v>38</v>
      </c>
      <c r="D44" s="26" t="s">
        <v>28</v>
      </c>
      <c r="E44" s="30">
        <v>3134.3650792656899</v>
      </c>
      <c r="F44" s="31">
        <v>43100.475844907407</v>
      </c>
      <c r="G44" s="25" t="s">
        <v>57</v>
      </c>
      <c r="H44" s="73">
        <v>28.466999999999999</v>
      </c>
    </row>
    <row r="45" spans="1:8" s="2" customFormat="1" x14ac:dyDescent="0.2">
      <c r="A45" s="33"/>
      <c r="B45" s="72">
        <v>43</v>
      </c>
      <c r="C45" s="26" t="s">
        <v>38</v>
      </c>
      <c r="D45" s="26" t="s">
        <v>28</v>
      </c>
      <c r="E45" s="30">
        <v>3134.3650792656899</v>
      </c>
      <c r="F45" s="31">
        <v>43100.475844907407</v>
      </c>
      <c r="G45" s="25" t="s">
        <v>58</v>
      </c>
      <c r="H45" s="73">
        <v>6195</v>
      </c>
    </row>
    <row r="46" spans="1:8" s="2" customFormat="1" x14ac:dyDescent="0.2">
      <c r="A46" s="33"/>
      <c r="B46" s="76">
        <v>44</v>
      </c>
      <c r="C46" s="77" t="s">
        <v>38</v>
      </c>
      <c r="D46" s="77" t="s">
        <v>28</v>
      </c>
      <c r="E46" s="78">
        <v>3134.3650792656899</v>
      </c>
      <c r="F46" s="79">
        <v>43100.475844907407</v>
      </c>
      <c r="G46" s="80" t="s">
        <v>59</v>
      </c>
      <c r="H46" s="81">
        <v>470</v>
      </c>
    </row>
    <row r="47" spans="1:8" s="2" customFormat="1" hidden="1" x14ac:dyDescent="0.2">
      <c r="A47" s="33"/>
      <c r="B47" s="29" t="s">
        <v>48</v>
      </c>
      <c r="C47" s="26" t="s">
        <v>48</v>
      </c>
      <c r="D47" s="26" t="s">
        <v>48</v>
      </c>
      <c r="E47" s="30" t="s">
        <v>48</v>
      </c>
      <c r="F47" s="31" t="s">
        <v>48</v>
      </c>
      <c r="G47" s="25" t="s">
        <v>48</v>
      </c>
      <c r="H47" s="32" t="s">
        <v>48</v>
      </c>
    </row>
    <row r="48" spans="1:8" x14ac:dyDescent="0.2">
      <c r="B48" s="83" t="s">
        <v>74</v>
      </c>
      <c r="C48" s="82"/>
      <c r="D48" s="82"/>
      <c r="E48" s="82"/>
      <c r="F48" s="82"/>
      <c r="G48" s="82"/>
      <c r="H48" s="82"/>
    </row>
  </sheetData>
  <mergeCells count="2">
    <mergeCell ref="A1:H1"/>
    <mergeCell ref="B48:H48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K9"/>
  <sheetViews>
    <sheetView rightToLeft="1" workbookViewId="0">
      <selection sqref="A1:K1"/>
    </sheetView>
  </sheetViews>
  <sheetFormatPr defaultRowHeight="12.75" x14ac:dyDescent="0.2"/>
  <cols>
    <col min="2" max="2" width="26.5703125" bestFit="1" customWidth="1"/>
    <col min="3" max="3" width="22.42578125" bestFit="1" customWidth="1"/>
    <col min="8" max="8" width="11.140625" customWidth="1"/>
    <col min="9" max="9" width="12.28515625" customWidth="1"/>
    <col min="10" max="10" width="36.85546875" bestFit="1" customWidth="1"/>
  </cols>
  <sheetData>
    <row r="1" spans="1:11" s="36" customFormat="1" ht="108.75" customHeight="1" x14ac:dyDescent="0.4">
      <c r="A1" s="84" t="s">
        <v>70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3" customFormat="1" ht="12.75" customHeight="1" x14ac:dyDescent="0.2">
      <c r="A2" s="91" t="s">
        <v>73</v>
      </c>
      <c r="B2" s="92"/>
      <c r="C2" s="93"/>
      <c r="D2" s="85" t="s">
        <v>9</v>
      </c>
      <c r="E2" s="85"/>
      <c r="F2" s="86" t="s">
        <v>10</v>
      </c>
      <c r="G2" s="86"/>
      <c r="H2" s="85" t="s">
        <v>11</v>
      </c>
      <c r="I2" s="85"/>
      <c r="J2" s="89" t="s">
        <v>73</v>
      </c>
      <c r="K2" s="90"/>
    </row>
    <row r="3" spans="1:11" s="3" customFormat="1" ht="51" x14ac:dyDescent="0.2">
      <c r="A3" s="97" t="s">
        <v>8</v>
      </c>
      <c r="B3" s="98" t="s">
        <v>0</v>
      </c>
      <c r="C3" s="99" t="s">
        <v>22</v>
      </c>
      <c r="D3" s="39" t="s">
        <v>85</v>
      </c>
      <c r="E3" s="38" t="s">
        <v>86</v>
      </c>
      <c r="F3" s="100" t="s">
        <v>87</v>
      </c>
      <c r="G3" s="100" t="s">
        <v>88</v>
      </c>
      <c r="H3" s="39" t="s">
        <v>89</v>
      </c>
      <c r="I3" s="38" t="s">
        <v>90</v>
      </c>
      <c r="J3" s="101" t="s">
        <v>19</v>
      </c>
      <c r="K3" s="102" t="s">
        <v>4</v>
      </c>
    </row>
    <row r="4" spans="1:11" ht="15" x14ac:dyDescent="0.2">
      <c r="A4" s="94">
        <v>1</v>
      </c>
      <c r="B4" s="5" t="s">
        <v>68</v>
      </c>
      <c r="C4" s="87" t="s">
        <v>73</v>
      </c>
      <c r="D4" s="18" t="str">
        <f>IFERROR(VLOOKUP(#REF!,#REF!,7,FALSE), " ")</f>
        <v xml:space="preserve"> </v>
      </c>
      <c r="E4" s="20" t="str">
        <f>IFERROR(VLOOKUP(#REF!,#REF!,6,FALSE), " ")</f>
        <v xml:space="preserve"> </v>
      </c>
      <c r="F4" s="88" t="s">
        <v>73</v>
      </c>
      <c r="G4" s="88" t="s">
        <v>73</v>
      </c>
      <c r="H4" s="18">
        <v>0</v>
      </c>
      <c r="I4" s="20">
        <v>0</v>
      </c>
      <c r="J4" s="20">
        <f>IF(OR(E4&lt;&gt;" ", I4&lt;&gt;" "), SUM(E4)+SUM(I4)," ")</f>
        <v>0</v>
      </c>
      <c r="K4" s="95" t="s">
        <v>73</v>
      </c>
    </row>
    <row r="5" spans="1:11" ht="15" x14ac:dyDescent="0.2">
      <c r="A5" s="94">
        <v>2</v>
      </c>
      <c r="B5" s="5" t="s">
        <v>69</v>
      </c>
      <c r="C5" s="87" t="s">
        <v>73</v>
      </c>
      <c r="D5" s="18" t="str">
        <f>IFERROR(VLOOKUP(#REF!,#REF!,7,FALSE), " ")</f>
        <v xml:space="preserve"> </v>
      </c>
      <c r="E5" s="20" t="str">
        <f>IFERROR(VLOOKUP(#REF!,#REF!,6,FALSE), " ")</f>
        <v xml:space="preserve"> </v>
      </c>
      <c r="F5" s="64" t="s">
        <v>73</v>
      </c>
      <c r="G5" s="64" t="s">
        <v>73</v>
      </c>
      <c r="H5" s="18">
        <v>0</v>
      </c>
      <c r="I5" s="20">
        <v>0</v>
      </c>
      <c r="J5" s="20">
        <f>IF(OR(E5&lt;&gt;" ", I5&lt;&gt;" "), SUM(E5)+SUM(I5)," ")</f>
        <v>0</v>
      </c>
      <c r="K5" s="96" t="s">
        <v>73</v>
      </c>
    </row>
    <row r="6" spans="1:11" ht="15" x14ac:dyDescent="0.2">
      <c r="A6" s="94">
        <v>3</v>
      </c>
      <c r="B6" s="5" t="s">
        <v>40</v>
      </c>
      <c r="C6" s="19">
        <v>78100</v>
      </c>
      <c r="D6" s="18" t="str">
        <f>IFERROR(VLOOKUP(#REF!,#REF!,7,FALSE), " ")</f>
        <v xml:space="preserve"> </v>
      </c>
      <c r="E6" s="20" t="str">
        <f>IFERROR(VLOOKUP(#REF!,#REF!,6,FALSE), " ")</f>
        <v xml:space="preserve"> </v>
      </c>
      <c r="F6" s="64" t="s">
        <v>73</v>
      </c>
      <c r="G6" s="64" t="s">
        <v>73</v>
      </c>
      <c r="H6" s="18">
        <v>19527.187999999998</v>
      </c>
      <c r="I6" s="20">
        <v>2549</v>
      </c>
      <c r="J6" s="20">
        <f>IF(OR(E6&lt;&gt;" ", I6&lt;&gt;" "), SUM(E6)+SUM(I6)," ")</f>
        <v>2549</v>
      </c>
      <c r="K6" s="96" t="s">
        <v>73</v>
      </c>
    </row>
    <row r="7" spans="1:11" ht="15" x14ac:dyDescent="0.2">
      <c r="A7" s="94">
        <v>4</v>
      </c>
      <c r="B7" s="5" t="s">
        <v>38</v>
      </c>
      <c r="C7" s="19">
        <v>3088</v>
      </c>
      <c r="D7" s="18" t="str">
        <f>IFERROR(VLOOKUP(#REF!,#REF!,7,FALSE), " ")</f>
        <v xml:space="preserve"> </v>
      </c>
      <c r="E7" s="20" t="str">
        <f>IFERROR(VLOOKUP(#REF!,#REF!,6,FALSE), " ")</f>
        <v xml:space="preserve"> </v>
      </c>
      <c r="F7" s="64" t="s">
        <v>73</v>
      </c>
      <c r="G7" s="64" t="s">
        <v>73</v>
      </c>
      <c r="H7" s="18">
        <v>1271</v>
      </c>
      <c r="I7" s="20">
        <v>2189</v>
      </c>
      <c r="J7" s="20">
        <f>IF(OR(E7&lt;&gt;" ", I7&lt;&gt;" "), SUM(E7)+SUM(I7)," ")</f>
        <v>2189</v>
      </c>
      <c r="K7" s="96" t="s">
        <v>73</v>
      </c>
    </row>
    <row r="8" spans="1:11" ht="15" x14ac:dyDescent="0.2">
      <c r="A8" s="103" t="s">
        <v>73</v>
      </c>
      <c r="B8" s="104" t="s">
        <v>73</v>
      </c>
      <c r="C8" s="105" t="s">
        <v>73</v>
      </c>
      <c r="D8" s="106" t="str">
        <f>IFERROR(VLOOKUP(#REF!,#REF!,7,FALSE), " ")</f>
        <v xml:space="preserve"> </v>
      </c>
      <c r="E8" s="107" t="str">
        <f>IFERROR(VLOOKUP(#REF!,#REF!,6,FALSE), " ")</f>
        <v xml:space="preserve"> </v>
      </c>
      <c r="F8" s="108" t="s">
        <v>73</v>
      </c>
      <c r="G8" s="108" t="s">
        <v>73</v>
      </c>
      <c r="H8" s="106" t="str">
        <f>IFERROR(VLOOKUP(#REF!,#REF!,7,FALSE), " ")</f>
        <v xml:space="preserve"> </v>
      </c>
      <c r="I8" s="107" t="str">
        <f>IFERROR(VLOOKUP(#REF!,#REF!,6,FALSE), " ")</f>
        <v xml:space="preserve"> </v>
      </c>
      <c r="J8" s="107" t="str">
        <f>IF(OR(E8&lt;&gt;" ", I8&lt;&gt;" "), SUM(E8)+SUM(I8)," ")</f>
        <v xml:space="preserve"> </v>
      </c>
      <c r="K8" s="109" t="s">
        <v>73</v>
      </c>
    </row>
    <row r="9" spans="1:11" x14ac:dyDescent="0.2">
      <c r="A9" s="83" t="s">
        <v>74</v>
      </c>
      <c r="B9" s="82"/>
      <c r="C9" s="82"/>
      <c r="D9" s="82"/>
      <c r="E9" s="82"/>
      <c r="F9" s="82"/>
      <c r="G9" s="82"/>
      <c r="H9" s="82"/>
      <c r="I9" s="82"/>
      <c r="J9" s="82"/>
      <c r="K9" s="82"/>
    </row>
  </sheetData>
  <mergeCells count="7">
    <mergeCell ref="A1:K1"/>
    <mergeCell ref="A2:C2"/>
    <mergeCell ref="J2:K2"/>
    <mergeCell ref="A9:K9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4"/>
  <sheetViews>
    <sheetView rightToLeft="1" tabSelected="1" topLeftCell="A2" workbookViewId="0">
      <selection activeCell="A14" sqref="A14:K14"/>
    </sheetView>
  </sheetViews>
  <sheetFormatPr defaultRowHeight="12.75" x14ac:dyDescent="0.2"/>
  <cols>
    <col min="1" max="1" width="12" customWidth="1"/>
    <col min="2" max="2" width="22.5703125" bestFit="1" customWidth="1"/>
    <col min="3" max="3" width="19.7109375" customWidth="1"/>
    <col min="4" max="4" width="20.140625" customWidth="1"/>
    <col min="5" max="5" width="14.28515625" customWidth="1"/>
    <col min="6" max="6" width="11.42578125" customWidth="1"/>
    <col min="7" max="7" width="13.42578125" customWidth="1"/>
    <col min="8" max="8" width="13.7109375" customWidth="1"/>
    <col min="9" max="9" width="14.5703125" customWidth="1"/>
    <col min="10" max="10" width="15.28515625" customWidth="1"/>
    <col min="11" max="11" width="16.140625" customWidth="1"/>
  </cols>
  <sheetData>
    <row r="1" spans="1:13" hidden="1" x14ac:dyDescent="0.2"/>
    <row r="2" spans="1:13" ht="24.75" customHeight="1" x14ac:dyDescent="0.2">
      <c r="A2" s="110" t="s">
        <v>63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3" hidden="1" x14ac:dyDescent="0.2"/>
    <row r="4" spans="1:13" ht="36" customHeight="1" x14ac:dyDescent="0.35">
      <c r="A4" s="111" t="s">
        <v>64</v>
      </c>
      <c r="B4" s="111"/>
      <c r="C4" s="111"/>
      <c r="D4" s="111"/>
      <c r="E4" s="111"/>
      <c r="F4" s="110" t="s">
        <v>50</v>
      </c>
      <c r="G4" s="110"/>
      <c r="H4" s="110"/>
      <c r="I4" s="110"/>
      <c r="J4" s="110"/>
      <c r="K4" s="110"/>
      <c r="L4" s="40"/>
      <c r="M4" s="40"/>
    </row>
    <row r="5" spans="1:13" ht="38.25" customHeight="1" x14ac:dyDescent="0.2">
      <c r="A5" s="55" t="s">
        <v>91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3" hidden="1" x14ac:dyDescent="0.2"/>
    <row r="7" spans="1:13" hidden="1" x14ac:dyDescent="0.2"/>
    <row r="8" spans="1:13" x14ac:dyDescent="0.2">
      <c r="A8" s="112" t="s">
        <v>26</v>
      </c>
      <c r="B8" s="112" t="s">
        <v>27</v>
      </c>
      <c r="C8" s="112" t="s">
        <v>29</v>
      </c>
      <c r="D8" s="112" t="s">
        <v>30</v>
      </c>
      <c r="E8" s="112" t="s">
        <v>31</v>
      </c>
      <c r="F8" s="112" t="s">
        <v>32</v>
      </c>
      <c r="G8" s="112" t="s">
        <v>33</v>
      </c>
      <c r="H8" s="112" t="s">
        <v>34</v>
      </c>
      <c r="I8" s="112" t="s">
        <v>35</v>
      </c>
      <c r="J8" s="112" t="s">
        <v>36</v>
      </c>
      <c r="K8" s="112" t="s">
        <v>65</v>
      </c>
    </row>
    <row r="9" spans="1:13" x14ac:dyDescent="0.2">
      <c r="A9">
        <v>7714</v>
      </c>
      <c r="B9" t="s">
        <v>42</v>
      </c>
      <c r="C9">
        <v>4</v>
      </c>
      <c r="D9">
        <v>4</v>
      </c>
      <c r="E9">
        <v>4</v>
      </c>
      <c r="F9" s="6">
        <v>1</v>
      </c>
      <c r="G9">
        <v>0</v>
      </c>
      <c r="H9">
        <v>4</v>
      </c>
      <c r="I9">
        <v>4</v>
      </c>
      <c r="J9">
        <v>3</v>
      </c>
      <c r="K9">
        <v>0</v>
      </c>
    </row>
    <row r="10" spans="1:13" x14ac:dyDescent="0.2">
      <c r="A10">
        <v>7719</v>
      </c>
      <c r="B10" t="s">
        <v>44</v>
      </c>
      <c r="C10">
        <v>4</v>
      </c>
      <c r="D10">
        <v>4</v>
      </c>
      <c r="E10">
        <v>4</v>
      </c>
      <c r="F10" s="6">
        <v>1</v>
      </c>
      <c r="G10">
        <v>0</v>
      </c>
      <c r="H10">
        <v>0</v>
      </c>
      <c r="I10">
        <v>4</v>
      </c>
      <c r="J10">
        <v>3</v>
      </c>
      <c r="K10">
        <v>0</v>
      </c>
    </row>
    <row r="11" spans="1:13" x14ac:dyDescent="0.2">
      <c r="A11">
        <v>30214</v>
      </c>
      <c r="B11" t="s">
        <v>40</v>
      </c>
      <c r="C11">
        <v>4</v>
      </c>
      <c r="D11">
        <v>4</v>
      </c>
      <c r="E11">
        <v>4</v>
      </c>
      <c r="F11" s="6">
        <v>1</v>
      </c>
      <c r="G11">
        <v>3</v>
      </c>
      <c r="H11">
        <v>0</v>
      </c>
      <c r="I11">
        <v>4</v>
      </c>
      <c r="J11">
        <v>3</v>
      </c>
      <c r="K11">
        <v>0</v>
      </c>
    </row>
    <row r="12" spans="1:13" x14ac:dyDescent="0.2">
      <c r="A12">
        <v>32685</v>
      </c>
      <c r="B12" t="s">
        <v>38</v>
      </c>
      <c r="C12">
        <v>4</v>
      </c>
      <c r="D12">
        <v>4</v>
      </c>
      <c r="E12">
        <v>4</v>
      </c>
      <c r="F12" s="6">
        <v>1</v>
      </c>
      <c r="G12">
        <v>4</v>
      </c>
      <c r="H12">
        <v>4</v>
      </c>
      <c r="I12">
        <v>4</v>
      </c>
      <c r="J12">
        <v>3</v>
      </c>
      <c r="K12">
        <v>0</v>
      </c>
    </row>
    <row r="13" spans="1:13" x14ac:dyDescent="0.2">
      <c r="A13" s="63" t="s">
        <v>66</v>
      </c>
      <c r="B13" s="63" t="s">
        <v>67</v>
      </c>
      <c r="C13" s="63">
        <v>16</v>
      </c>
      <c r="D13" s="63">
        <v>16</v>
      </c>
      <c r="E13" s="63">
        <v>16</v>
      </c>
      <c r="F13" s="113">
        <v>1</v>
      </c>
      <c r="G13" s="63">
        <v>7</v>
      </c>
      <c r="H13" s="63">
        <v>8</v>
      </c>
      <c r="I13" s="63">
        <v>16</v>
      </c>
      <c r="J13" s="63">
        <v>12</v>
      </c>
      <c r="K13" s="63">
        <v>0</v>
      </c>
    </row>
    <row r="14" spans="1:13" x14ac:dyDescent="0.2">
      <c r="A14" s="55" t="s">
        <v>74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</sheetData>
  <mergeCells count="5">
    <mergeCell ref="A5:K5"/>
    <mergeCell ref="A14:K14"/>
    <mergeCell ref="A2:K2"/>
    <mergeCell ref="A4:E4"/>
    <mergeCell ref="F4:K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דיווח דיגומים 2</vt:lpstr>
      <vt:lpstr>דיווח חריגים 2</vt:lpstr>
      <vt:lpstr>סיכום חריגות 2</vt:lpstr>
      <vt:lpstr>דיווח כספי 2</vt:lpstr>
      <vt:lpstr>תכנון מול ביצוע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User</cp:lastModifiedBy>
  <cp:lastPrinted>2014-03-18T15:06:33Z</cp:lastPrinted>
  <dcterms:created xsi:type="dcterms:W3CDTF">2011-11-17T04:01:22Z</dcterms:created>
  <dcterms:modified xsi:type="dcterms:W3CDTF">2022-06-30T10:56:17Z</dcterms:modified>
</cp:coreProperties>
</file>